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Documents main\GRSLE\2020\"/>
    </mc:Choice>
  </mc:AlternateContent>
  <xr:revisionPtr revIDLastSave="0" documentId="8_{E2A4F149-B34B-417D-8528-7D7AFF295A5F}" xr6:coauthVersionLast="45" xr6:coauthVersionMax="45" xr10:uidLastSave="{00000000-0000-0000-0000-000000000000}"/>
  <bookViews>
    <workbookView xWindow="-120" yWindow="-120" windowWidth="29040" windowHeight="15840" xr2:uid="{00000000-000D-0000-FFFF-FFFF00000000}"/>
  </bookViews>
  <sheets>
    <sheet name="Introduction" sheetId="7" r:id="rId1"/>
    <sheet name="Mountain House" sheetId="1" r:id="rId2"/>
    <sheet name="Daily" sheetId="2" r:id="rId3"/>
    <sheet name="Shopping list Calculator" sheetId="4" r:id="rId4"/>
    <sheet name="Prefer" sheetId="5" r:id="rId5"/>
    <sheet name="Metabolic rate" sheetId="3" r:id="rId6"/>
  </sheets>
  <definedNames>
    <definedName name="_xlnm._FilterDatabase" localSheetId="1" hidden="1">'Mountain House'!$A$6:$AA$23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4" l="1"/>
  <c r="J19" i="4" l="1"/>
  <c r="J12" i="4"/>
  <c r="J21" i="4"/>
  <c r="J18" i="4"/>
  <c r="J13" i="4"/>
  <c r="V27" i="5" l="1"/>
  <c r="V26" i="5"/>
  <c r="V25" i="5"/>
  <c r="V24" i="5"/>
  <c r="V23" i="5"/>
  <c r="V22" i="5"/>
  <c r="V21" i="5"/>
  <c r="V20" i="5"/>
  <c r="V19" i="5"/>
  <c r="V18" i="5"/>
  <c r="V17" i="5"/>
  <c r="V16" i="5"/>
  <c r="V15" i="5"/>
  <c r="V14" i="5"/>
  <c r="V13" i="5"/>
  <c r="V12" i="5"/>
  <c r="V11" i="5"/>
  <c r="V10" i="5"/>
  <c r="V9" i="5"/>
  <c r="V8" i="5"/>
  <c r="V7" i="5"/>
  <c r="V6" i="5"/>
  <c r="V5" i="5"/>
  <c r="V4" i="5"/>
  <c r="AG44" i="4" l="1"/>
  <c r="AE42" i="4"/>
  <c r="AE41" i="4"/>
  <c r="AE40" i="4"/>
  <c r="AE39" i="4"/>
  <c r="AE38" i="4"/>
  <c r="AF38" i="4" s="1"/>
  <c r="AE37" i="4"/>
  <c r="AE36" i="4"/>
  <c r="AE35" i="4"/>
  <c r="AE34" i="4"/>
  <c r="AE33" i="4"/>
  <c r="AE32" i="4"/>
  <c r="AE31" i="4"/>
  <c r="AE30" i="4"/>
  <c r="AE29" i="4"/>
  <c r="AE28" i="4"/>
  <c r="AE27" i="4"/>
  <c r="AE26" i="4"/>
  <c r="AE25" i="4"/>
  <c r="AE24" i="4"/>
  <c r="AE23" i="4"/>
  <c r="AE22" i="4"/>
  <c r="AE21" i="4"/>
  <c r="AE20" i="4"/>
  <c r="AF20" i="4" s="1"/>
  <c r="AE19" i="4"/>
  <c r="AE18" i="4"/>
  <c r="AE17" i="4"/>
  <c r="AE16" i="4"/>
  <c r="AE15" i="4"/>
  <c r="AE14" i="4"/>
  <c r="AE13" i="4"/>
  <c r="AE12" i="4"/>
  <c r="AE11" i="4"/>
  <c r="G6" i="4" l="1"/>
  <c r="G5" i="4"/>
  <c r="G4" i="4"/>
  <c r="G3" i="4"/>
  <c r="E8" i="4"/>
  <c r="D30" i="4" l="1"/>
  <c r="F30" i="4" s="1"/>
  <c r="D34" i="4"/>
  <c r="F34" i="4" s="1"/>
  <c r="AF34" i="4" s="1"/>
  <c r="D36" i="4"/>
  <c r="F36" i="4" s="1"/>
  <c r="D40" i="4"/>
  <c r="F40" i="4" s="1"/>
  <c r="AF40" i="4" s="1"/>
  <c r="D37" i="4"/>
  <c r="F37" i="4" s="1"/>
  <c r="AF37" i="4" s="1"/>
  <c r="D39" i="4"/>
  <c r="F39" i="4" s="1"/>
  <c r="AF39" i="4" s="1"/>
  <c r="D35" i="4"/>
  <c r="F35" i="4" s="1"/>
  <c r="D42" i="4"/>
  <c r="F42" i="4" s="1"/>
  <c r="D41" i="4"/>
  <c r="F41" i="4" s="1"/>
  <c r="D25" i="4"/>
  <c r="F25" i="4" s="1"/>
  <c r="D24" i="4"/>
  <c r="F24" i="4" s="1"/>
  <c r="D18" i="4"/>
  <c r="F18" i="4" s="1"/>
  <c r="D26" i="4"/>
  <c r="F26" i="4" s="1"/>
  <c r="D13" i="4"/>
  <c r="F13" i="4" s="1"/>
  <c r="D28" i="4"/>
  <c r="F28" i="4" s="1"/>
  <c r="AF28" i="4" s="1"/>
  <c r="D19" i="4"/>
  <c r="F19" i="4" s="1"/>
  <c r="D32" i="4"/>
  <c r="F32" i="4" s="1"/>
  <c r="AF32" i="4" s="1"/>
  <c r="D17" i="4"/>
  <c r="F17" i="4" s="1"/>
  <c r="D15" i="4"/>
  <c r="D33" i="4"/>
  <c r="F33" i="4" s="1"/>
  <c r="AF33" i="4" s="1"/>
  <c r="D23" i="4"/>
  <c r="F23" i="4" s="1"/>
  <c r="D27" i="4"/>
  <c r="F27" i="4" s="1"/>
  <c r="D31" i="4"/>
  <c r="F31" i="4" s="1"/>
  <c r="AF31" i="4" s="1"/>
  <c r="D11" i="4"/>
  <c r="F11" i="4" s="1"/>
  <c r="D21" i="4"/>
  <c r="F21" i="4" s="1"/>
  <c r="D16" i="4"/>
  <c r="D12" i="4"/>
  <c r="F12" i="4" s="1"/>
  <c r="D29" i="4"/>
  <c r="F29" i="4" s="1"/>
  <c r="D14" i="4"/>
  <c r="F14" i="4" s="1"/>
  <c r="D22" i="4"/>
  <c r="F22" i="4" s="1"/>
  <c r="I13" i="2"/>
  <c r="E13" i="2"/>
  <c r="H3" i="3"/>
  <c r="H2" i="3"/>
  <c r="AF42" i="4" l="1"/>
  <c r="K42" i="4"/>
  <c r="AF41" i="4"/>
  <c r="K41" i="4"/>
  <c r="AF22" i="4"/>
  <c r="K22" i="4"/>
  <c r="F15" i="4"/>
  <c r="K15" i="4" s="1"/>
  <c r="F16" i="4"/>
  <c r="K16" i="4" s="1"/>
  <c r="H35" i="4"/>
  <c r="AF35" i="4"/>
  <c r="AF11" i="4"/>
  <c r="K11" i="4"/>
  <c r="H23" i="4"/>
  <c r="AF23" i="4"/>
  <c r="AF18" i="4"/>
  <c r="K18" i="4"/>
  <c r="AF19" i="4"/>
  <c r="K19" i="4"/>
  <c r="H27" i="4"/>
  <c r="AF27" i="4"/>
  <c r="AF12" i="4"/>
  <c r="K12" i="4"/>
  <c r="H24" i="4"/>
  <c r="AF24" i="4"/>
  <c r="H36" i="4"/>
  <c r="AF36" i="4"/>
  <c r="AF21" i="4"/>
  <c r="K21" i="4"/>
  <c r="K13" i="4"/>
  <c r="AF13" i="4"/>
  <c r="AF14" i="4"/>
  <c r="K14" i="4"/>
  <c r="AF26" i="4"/>
  <c r="K26" i="4"/>
  <c r="H29" i="4"/>
  <c r="AF29" i="4"/>
  <c r="AF17" i="4"/>
  <c r="K17" i="4"/>
  <c r="K25" i="4"/>
  <c r="AF25" i="4"/>
  <c r="H30" i="4"/>
  <c r="AF30" i="4"/>
  <c r="K3" i="3"/>
  <c r="J13" i="3" s="1"/>
  <c r="J3" i="3"/>
  <c r="I13" i="3" s="1"/>
  <c r="AF16" i="4" l="1"/>
  <c r="AF15" i="4"/>
  <c r="J12" i="3"/>
  <c r="J11" i="3"/>
  <c r="J10" i="3"/>
  <c r="I10" i="3"/>
  <c r="I12" i="3"/>
  <c r="I11" i="3"/>
  <c r="I12" i="2" l="1"/>
  <c r="E12" i="2"/>
  <c r="E19" i="2" l="1"/>
  <c r="I15" i="2" l="1"/>
  <c r="E15" i="2"/>
  <c r="I5" i="2"/>
  <c r="E5" i="2"/>
  <c r="I16" i="2"/>
  <c r="E16" i="2"/>
  <c r="I8" i="2" l="1"/>
  <c r="E8" i="2"/>
  <c r="I7" i="2"/>
  <c r="E7" i="2"/>
  <c r="I4" i="2"/>
  <c r="I3" i="2"/>
  <c r="E4" i="2"/>
  <c r="E6" i="2"/>
  <c r="I20" i="2"/>
  <c r="E20" i="2"/>
  <c r="I14" i="2" l="1"/>
  <c r="E14" i="2"/>
  <c r="I6" i="2"/>
  <c r="I10" i="2"/>
  <c r="E10" i="2"/>
  <c r="I21" i="2"/>
  <c r="E21" i="2"/>
  <c r="I11" i="2"/>
  <c r="E11" i="2"/>
  <c r="I9" i="2"/>
  <c r="E9" i="2"/>
  <c r="I17" i="2"/>
  <c r="E17" i="2"/>
  <c r="G22" i="2"/>
  <c r="I22" i="2" s="1"/>
  <c r="C22" i="2"/>
  <c r="E22" i="2" s="1"/>
  <c r="I19" i="2"/>
  <c r="I18" i="2"/>
  <c r="E18" i="2"/>
  <c r="E3" i="2"/>
  <c r="P23" i="1"/>
  <c r="P22" i="1"/>
  <c r="P21" i="1"/>
  <c r="P20" i="1"/>
  <c r="P19" i="1"/>
  <c r="P18" i="1"/>
  <c r="P17" i="1"/>
  <c r="P16" i="1"/>
  <c r="P15" i="1"/>
  <c r="P14" i="1"/>
  <c r="P13" i="1"/>
  <c r="P12" i="1"/>
  <c r="P11" i="1"/>
  <c r="P10" i="1"/>
  <c r="P9" i="1"/>
  <c r="P8" i="1"/>
  <c r="P7" i="1"/>
  <c r="P6" i="1"/>
  <c r="I23" i="2" l="1"/>
  <c r="E23" i="2"/>
</calcChain>
</file>

<file path=xl/sharedStrings.xml><?xml version="1.0" encoding="utf-8"?>
<sst xmlns="http://schemas.openxmlformats.org/spreadsheetml/2006/main" count="315" uniqueCount="199">
  <si>
    <t>Product</t>
  </si>
  <si>
    <t>Calories</t>
  </si>
  <si>
    <t>Fat/Grams</t>
  </si>
  <si>
    <t>Milligrams</t>
  </si>
  <si>
    <t>Grams</t>
  </si>
  <si>
    <t>code</t>
  </si>
  <si>
    <t>Net Wt</t>
  </si>
  <si>
    <t>Servings</t>
  </si>
  <si>
    <t>per Pkg</t>
  </si>
  <si>
    <t>Total</t>
  </si>
  <si>
    <t>From fat</t>
  </si>
  <si>
    <t>Saturated</t>
  </si>
  <si>
    <t>Transfat</t>
  </si>
  <si>
    <t>Acid</t>
  </si>
  <si>
    <t>Cholesterol</t>
  </si>
  <si>
    <t>Sodium</t>
  </si>
  <si>
    <t>Carbos</t>
  </si>
  <si>
    <t>Dietary</t>
  </si>
  <si>
    <t>Fiber</t>
  </si>
  <si>
    <t>Sugars</t>
  </si>
  <si>
    <t>Protein</t>
  </si>
  <si>
    <t>Beef Stew</t>
  </si>
  <si>
    <t>Noodles &amp; Chicken</t>
  </si>
  <si>
    <t>Turkey Tetrazzini</t>
  </si>
  <si>
    <t>Beef Stoganoff</t>
  </si>
  <si>
    <t>Beef Teriyaki</t>
  </si>
  <si>
    <t>Chicken al la King</t>
  </si>
  <si>
    <t>Chicken Breasts</t>
  </si>
  <si>
    <t>Chicken Teriyaki</t>
  </si>
  <si>
    <t>Chili Mac</t>
  </si>
  <si>
    <t>Lasagna</t>
  </si>
  <si>
    <t>Rice Pilaf</t>
  </si>
  <si>
    <t>Mac and Cheese</t>
  </si>
  <si>
    <t>Mexican Rice &amp; Chicken</t>
  </si>
  <si>
    <t>Past Primavera</t>
  </si>
  <si>
    <t>Potatoes &amp; Cheese/Broccoli</t>
  </si>
  <si>
    <t>Rice and Chicken</t>
  </si>
  <si>
    <t xml:space="preserve">Spagetti </t>
  </si>
  <si>
    <t>Sweet and Sour Pork</t>
  </si>
  <si>
    <t>Main Entrees Listings</t>
  </si>
  <si>
    <t>Name</t>
  </si>
  <si>
    <t>Weight</t>
  </si>
  <si>
    <t>grams</t>
  </si>
  <si>
    <t>Breakfast</t>
  </si>
  <si>
    <t>Option 1</t>
  </si>
  <si>
    <t>Number</t>
  </si>
  <si>
    <t>Lunch/'snacks</t>
  </si>
  <si>
    <t xml:space="preserve"> </t>
  </si>
  <si>
    <t>Minute Rice (1/2 cup)</t>
  </si>
  <si>
    <t>Meal</t>
  </si>
  <si>
    <t>Food Item Name/amount</t>
  </si>
  <si>
    <t>Ramen/packet</t>
  </si>
  <si>
    <t>Tortilla 1</t>
  </si>
  <si>
    <t>Instant Oatmeal/packet</t>
  </si>
  <si>
    <t>Soy Protein, TBL SPN</t>
  </si>
  <si>
    <t>Bagel, 1</t>
  </si>
  <si>
    <t>Almonds, 1</t>
  </si>
  <si>
    <t>Tortilla, 1</t>
  </si>
  <si>
    <t>String Cheese, 1</t>
  </si>
  <si>
    <t>Cliff Bar, 1</t>
  </si>
  <si>
    <t>Meal, Average MNT HS Cal</t>
  </si>
  <si>
    <t>TOTALS</t>
  </si>
  <si>
    <t>Dinner, Mountain House</t>
  </si>
  <si>
    <t>Functional Contents (full packet - no multiple serving BS)</t>
  </si>
  <si>
    <t>Emergen-C drink mix, packet</t>
  </si>
  <si>
    <t>Oatmeal inclusions (3 tbsp)</t>
  </si>
  <si>
    <t>Trail Mix (3 tbsp)</t>
  </si>
  <si>
    <t>Soy Protein, (tbsp)</t>
  </si>
  <si>
    <t>Mac &amp;Cheese</t>
  </si>
  <si>
    <t>SPAM single (classic)</t>
  </si>
  <si>
    <t>Coffee/Tea, Black, cup</t>
  </si>
  <si>
    <t>Coffee/Tea, milk&amp;sugar</t>
  </si>
  <si>
    <t>Option 2</t>
  </si>
  <si>
    <t>Weight (lbs)</t>
  </si>
  <si>
    <t>= kg'</t>
  </si>
  <si>
    <t>Height</t>
  </si>
  <si>
    <t>=cm</t>
  </si>
  <si>
    <t>lb</t>
  </si>
  <si>
    <t>ft</t>
  </si>
  <si>
    <t>in</t>
  </si>
  <si>
    <t>MALE RMR</t>
  </si>
  <si>
    <t>FEMALE RMR</t>
  </si>
  <si>
    <t>AGE</t>
  </si>
  <si>
    <r>
      <rPr>
        <b/>
        <i/>
        <sz val="12"/>
        <color rgb="FFFF0000"/>
        <rFont val="Times New Roman"/>
        <family val="1"/>
      </rPr>
      <t>Moderate Activity</t>
    </r>
    <r>
      <rPr>
        <b/>
        <sz val="12"/>
        <color rgb="FFFF0000"/>
        <rFont val="Times New Roman"/>
        <family val="1"/>
      </rPr>
      <t>:</t>
    </r>
    <r>
      <rPr>
        <sz val="12"/>
        <color theme="1"/>
        <rFont val="Times New Roman"/>
        <family val="1"/>
      </rPr>
      <t xml:space="preserve"> moderate intensity exercise of longer duration; brisk day hiking, skiing or climbing with little or no extra pack weight. </t>
    </r>
  </si>
  <si>
    <r>
      <rPr>
        <b/>
        <i/>
        <sz val="12"/>
        <color rgb="FFFF0000"/>
        <rFont val="Times New Roman"/>
        <family val="1"/>
      </rPr>
      <t>Heavy Activity</t>
    </r>
    <r>
      <rPr>
        <i/>
        <sz val="12"/>
        <color theme="1"/>
        <rFont val="Times New Roman"/>
        <family val="1"/>
      </rPr>
      <t xml:space="preserve">: </t>
    </r>
    <r>
      <rPr>
        <sz val="12"/>
        <color theme="1"/>
        <rFont val="Times New Roman"/>
        <family val="1"/>
      </rPr>
      <t>hard exercise; moderate to high intensity exercise of longer duration such as hiking, climbing, skiing that involves hills and carrying a heavy pack.</t>
    </r>
  </si>
  <si>
    <r>
      <rPr>
        <b/>
        <i/>
        <sz val="12"/>
        <color rgb="FFFF0000"/>
        <rFont val="Times New Roman"/>
        <family val="1"/>
      </rPr>
      <t>Very Light Activit</t>
    </r>
    <r>
      <rPr>
        <b/>
        <sz val="12"/>
        <color rgb="FFFF0000"/>
        <rFont val="Times New Roman"/>
        <family val="1"/>
      </rPr>
      <t>y</t>
    </r>
    <r>
      <rPr>
        <sz val="12"/>
        <rFont val="Times New Roman"/>
        <family val="1"/>
      </rPr>
      <t xml:space="preserve">: mostly sedentary </t>
    </r>
  </si>
  <si>
    <r>
      <rPr>
        <b/>
        <i/>
        <sz val="12"/>
        <color rgb="FFFF0000"/>
        <rFont val="Times New Roman"/>
        <family val="1"/>
      </rPr>
      <t>Light Activity</t>
    </r>
    <r>
      <rPr>
        <i/>
        <sz val="12"/>
        <color theme="1"/>
        <rFont val="Times New Roman"/>
        <family val="1"/>
      </rPr>
      <t xml:space="preserve">: </t>
    </r>
    <r>
      <rPr>
        <sz val="12"/>
        <color theme="1"/>
        <rFont val="Times New Roman"/>
        <family val="1"/>
      </rPr>
      <t xml:space="preserve">easy, short (1-3 hours) and slow day hike, easy climbing or skiing. </t>
    </r>
  </si>
  <si>
    <t>Male</t>
  </si>
  <si>
    <t>Female</t>
  </si>
  <si>
    <t>1) Enter your weight, height, and age in grey shaded boxes above to calculate you resting metabolic rate (RMR), that's how many calories you need a day to maintain normal bodily functions at rest (calculated using Harris Benedict equation)</t>
  </si>
  <si>
    <t xml:space="preserve">2) Using the table below, estimate your daily activity level and look at your total daily calory needs in columns to right. </t>
  </si>
  <si>
    <t>Source:</t>
  </si>
  <si>
    <t>http://wildernessmedicinemagazine.com/1163/Trail-Mix-Fuel-For-The-Wild-Athlete</t>
  </si>
  <si>
    <t>Pass=</t>
  </si>
  <si>
    <t>DogDogyear</t>
  </si>
  <si>
    <t>Tuna in oil</t>
  </si>
  <si>
    <t>You can change these values (e.g., select the whopping 930 kcal for Mac and Cheese from the Mountain House worksheet and see how it impacts your other food choices)</t>
  </si>
  <si>
    <t>Calorie poor choices</t>
  </si>
  <si>
    <t>Calorie rich choices</t>
  </si>
  <si>
    <t>No People =</t>
  </si>
  <si>
    <t>No Days =</t>
  </si>
  <si>
    <t>Moutain house Meals</t>
  </si>
  <si>
    <t>Bagels</t>
  </si>
  <si>
    <t>Coffee</t>
  </si>
  <si>
    <t>Tuna</t>
  </si>
  <si>
    <t>ITEM</t>
  </si>
  <si>
    <t>% crew use</t>
  </si>
  <si>
    <t>N/day</t>
  </si>
  <si>
    <t>Ramen</t>
  </si>
  <si>
    <t>Spam</t>
  </si>
  <si>
    <t>Summer Sausage</t>
  </si>
  <si>
    <t>Cliff Bars</t>
  </si>
  <si>
    <t>Minute Rice</t>
  </si>
  <si>
    <t>cups</t>
  </si>
  <si>
    <t>bars</t>
  </si>
  <si>
    <t>packages</t>
  </si>
  <si>
    <t>items</t>
  </si>
  <si>
    <t>Brown Sugar</t>
  </si>
  <si>
    <t>Honey</t>
  </si>
  <si>
    <t>String cheese</t>
  </si>
  <si>
    <t>Soy sauce</t>
  </si>
  <si>
    <t>salt/pepper</t>
  </si>
  <si>
    <t>Rasins/inclusions</t>
  </si>
  <si>
    <t>Tortilla</t>
  </si>
  <si>
    <t>Quart Ziplock</t>
  </si>
  <si>
    <t>Gallon</t>
  </si>
  <si>
    <t>Large Trash Bags</t>
  </si>
  <si>
    <t>oz</t>
  </si>
  <si>
    <t>Hot chocolate</t>
  </si>
  <si>
    <t>Amount</t>
  </si>
  <si>
    <t>(includes 1 extra day_emergency)</t>
  </si>
  <si>
    <t>Oatmeal</t>
  </si>
  <si>
    <t>Unit</t>
  </si>
  <si>
    <t>Moutain house Meals/baggy</t>
  </si>
  <si>
    <t>Lighters</t>
  </si>
  <si>
    <t>Emergency Drink mix</t>
  </si>
  <si>
    <t>Nuts/snacks</t>
  </si>
  <si>
    <t>Peanut Butter</t>
  </si>
  <si>
    <t>Jelly</t>
  </si>
  <si>
    <t>Joll Ranchers</t>
  </si>
  <si>
    <t>% team</t>
  </si>
  <si>
    <t>N People</t>
  </si>
  <si>
    <t>70% re-packaged</t>
  </si>
  <si>
    <t>30% in MTN house</t>
  </si>
  <si>
    <t>Tea (Earl Grey, Lemon, Fruit)</t>
  </si>
  <si>
    <t>SD Cards</t>
  </si>
  <si>
    <t xml:space="preserve">Batteries (AA &amp; AAA) </t>
  </si>
  <si>
    <t>TOTAL Person Days =</t>
  </si>
  <si>
    <t>Have</t>
  </si>
  <si>
    <t xml:space="preserve">TAU </t>
  </si>
  <si>
    <t>A1</t>
  </si>
  <si>
    <t>A2</t>
  </si>
  <si>
    <t>B1</t>
  </si>
  <si>
    <t>B2</t>
  </si>
  <si>
    <t>C1</t>
  </si>
  <si>
    <t>C2</t>
  </si>
  <si>
    <t>D1</t>
  </si>
  <si>
    <t>D2</t>
  </si>
  <si>
    <t>E1</t>
  </si>
  <si>
    <t>E2</t>
  </si>
  <si>
    <t>F1</t>
  </si>
  <si>
    <t>F2</t>
  </si>
  <si>
    <t>G1</t>
  </si>
  <si>
    <t>G2</t>
  </si>
  <si>
    <t>H1</t>
  </si>
  <si>
    <t>H2</t>
  </si>
  <si>
    <t>PANIERS</t>
  </si>
  <si>
    <t>LOADED</t>
  </si>
  <si>
    <t>NEED</t>
  </si>
  <si>
    <t>WEIGHT</t>
  </si>
  <si>
    <t>hard</t>
  </si>
  <si>
    <t>soft</t>
  </si>
  <si>
    <t>Fuel canisters (using Joule for 3)</t>
  </si>
  <si>
    <t>Med cans</t>
  </si>
  <si>
    <t>lct</t>
  </si>
  <si>
    <t>wd</t>
  </si>
  <si>
    <t>dd</t>
  </si>
  <si>
    <t>jcb</t>
  </si>
  <si>
    <t>jlh</t>
  </si>
  <si>
    <t>bg</t>
  </si>
  <si>
    <t>man</t>
  </si>
  <si>
    <t>vol</t>
  </si>
  <si>
    <t>Shoshone Cost Share</t>
  </si>
  <si>
    <t>DAY</t>
  </si>
  <si>
    <t>Flatbread</t>
  </si>
  <si>
    <t xml:space="preserve">Notes: </t>
  </si>
  <si>
    <t>TOTAL</t>
  </si>
  <si>
    <r>
      <rPr>
        <b/>
        <sz val="11"/>
        <color theme="1"/>
        <rFont val="Calibri"/>
        <family val="2"/>
        <scheme val="minor"/>
      </rPr>
      <t>Day 1</t>
    </r>
    <r>
      <rPr>
        <sz val="11"/>
        <color theme="1"/>
        <rFont val="Calibri"/>
        <family val="2"/>
        <scheme val="minor"/>
      </rPr>
      <t>, no breakfast. Lunch and dinner can be carried outside canister</t>
    </r>
  </si>
  <si>
    <t>NAME____LCT_________________</t>
  </si>
  <si>
    <t>for example, I'll eat Oatmeal rather than</t>
  </si>
  <si>
    <r>
      <t>B</t>
    </r>
    <r>
      <rPr>
        <b/>
        <sz val="11"/>
        <color theme="1"/>
        <rFont val="Calibri"/>
        <family val="2"/>
        <scheme val="minor"/>
      </rPr>
      <t xml:space="preserve">ulk reduction </t>
    </r>
    <r>
      <rPr>
        <sz val="11"/>
        <color theme="1"/>
        <rFont val="Calibri"/>
        <family val="2"/>
        <scheme val="minor"/>
      </rPr>
      <t>-- try to go for the least bulk possible</t>
    </r>
  </si>
  <si>
    <t>July 17-31</t>
  </si>
  <si>
    <t>Summer 2020 Sessions 1 &amp; 2</t>
  </si>
  <si>
    <t xml:space="preserve">Crew are asked to complete this food item preference matrix, which is not a fixed menu, but used to get a rough estimate of what percentage of the crew may opt for a given food item during the field season. </t>
  </si>
  <si>
    <t>Ramon to save  space when using backpack canister.</t>
  </si>
  <si>
    <t>Play with this spreadsheet to start getting an idea of what you can expect to need to eat each day to maintain your inputs.  The two options let you play "what if" games and see the results to your bottom line.</t>
  </si>
  <si>
    <t>Buy</t>
  </si>
  <si>
    <t xml:space="preserve">This is the sheet where I combine data from crew members with our days in field camp and develop and print out the shopping list (the Buy column).  To reduce bulk and garbage, we re- pack 70% of our Mountain House meals into ziplock bags (which are resued for lunch sacks and the like). </t>
  </si>
  <si>
    <t>Your Total for the day should be based on your individual metabolic rate estimate at a moderate activity level.  In the example here, shooting for 2900.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</si>
</sst>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sz val="10"/>
      <color theme="1"/>
      <name val="Calibri"/>
      <family val="2"/>
      <scheme val="minor"/>
    </font>
    <font>
      <i/>
      <sz val="12"/>
      <color theme="1"/>
      <name val="Times New Roman"/>
      <family val="1"/>
    </font>
    <font>
      <sz val="12"/>
      <color theme="1"/>
      <name val="Times New Roman"/>
      <family val="1"/>
    </font>
    <font>
      <sz val="12"/>
      <name val="Times New Roman"/>
      <family val="1"/>
    </font>
    <font>
      <b/>
      <i/>
      <sz val="12"/>
      <color rgb="FFFF0000"/>
      <name val="Times New Roman"/>
      <family val="1"/>
    </font>
    <font>
      <b/>
      <sz val="12"/>
      <color rgb="FFFF0000"/>
      <name val="Times New Roman"/>
      <family val="1"/>
    </font>
    <font>
      <u/>
      <sz val="11"/>
      <color theme="10"/>
      <name val="Calibri"/>
      <family val="2"/>
      <scheme val="minor"/>
    </font>
    <font>
      <b/>
      <i/>
      <sz val="11"/>
      <color theme="1"/>
      <name val="Calibri"/>
      <family val="2"/>
      <scheme val="minor"/>
    </font>
    <font>
      <b/>
      <sz val="11"/>
      <name val="Calibri"/>
      <family val="2"/>
      <scheme val="minor"/>
    </font>
    <font>
      <b/>
      <sz val="11"/>
      <color rgb="FFFF0000"/>
      <name val="Calibri"/>
      <family val="2"/>
      <scheme val="minor"/>
    </font>
  </fonts>
  <fills count="21">
    <fill>
      <patternFill patternType="none"/>
    </fill>
    <fill>
      <patternFill patternType="gray125"/>
    </fill>
    <fill>
      <patternFill patternType="solid">
        <fgColor rgb="FFFFFFFF"/>
        <bgColor indexed="64"/>
      </patternFill>
    </fill>
    <fill>
      <patternFill patternType="solid">
        <fgColor rgb="FF95B4D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C0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270">
    <xf numFmtId="0" fontId="0" fillId="0" borderId="0" xfId="0"/>
    <xf numFmtId="0" fontId="0" fillId="0" borderId="0" xfId="0" applyAlignment="1">
      <alignment horizontal="center"/>
    </xf>
    <xf numFmtId="0" fontId="0" fillId="3" borderId="1" xfId="0" applyFill="1" applyBorder="1" applyAlignment="1">
      <alignment horizontal="center" vertical="center" wrapText="1"/>
    </xf>
    <xf numFmtId="0" fontId="0" fillId="0" borderId="0" xfId="0" applyFill="1"/>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1" fontId="0" fillId="0" borderId="0" xfId="0" applyNumberFormat="1"/>
    <xf numFmtId="0" fontId="0" fillId="5" borderId="17" xfId="0" applyFill="1" applyBorder="1"/>
    <xf numFmtId="0" fontId="0" fillId="5" borderId="13" xfId="0" applyFill="1" applyBorder="1" applyAlignment="1">
      <alignment horizontal="center" vertical="center" wrapText="1"/>
    </xf>
    <xf numFmtId="0" fontId="0" fillId="5" borderId="1" xfId="0" applyFill="1" applyBorder="1" applyAlignment="1">
      <alignment horizontal="center" vertical="center" wrapText="1"/>
    </xf>
    <xf numFmtId="0" fontId="0" fillId="5" borderId="3" xfId="0" applyFill="1" applyBorder="1" applyAlignment="1">
      <alignment horizontal="center" vertical="center" wrapText="1"/>
    </xf>
    <xf numFmtId="164" fontId="0" fillId="5" borderId="30" xfId="0" applyNumberFormat="1" applyFill="1" applyBorder="1" applyAlignment="1">
      <alignment horizontal="center" vertical="center" wrapText="1"/>
    </xf>
    <xf numFmtId="0" fontId="0" fillId="5" borderId="18" xfId="0" applyFill="1" applyBorder="1"/>
    <xf numFmtId="0" fontId="0" fillId="5" borderId="14"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19" xfId="0" applyFill="1" applyBorder="1"/>
    <xf numFmtId="0" fontId="0" fillId="5" borderId="15"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29" xfId="0" applyFill="1" applyBorder="1" applyAlignment="1">
      <alignment horizontal="center" vertical="center" wrapText="1"/>
    </xf>
    <xf numFmtId="164" fontId="0" fillId="5" borderId="31" xfId="0" applyNumberFormat="1" applyFill="1" applyBorder="1" applyAlignment="1">
      <alignment horizontal="center" vertical="center" wrapText="1"/>
    </xf>
    <xf numFmtId="1" fontId="0" fillId="0" borderId="32" xfId="0" applyNumberFormat="1" applyBorder="1" applyAlignment="1">
      <alignment horizontal="center"/>
    </xf>
    <xf numFmtId="0" fontId="1" fillId="0" borderId="43" xfId="0" applyFont="1" applyBorder="1"/>
    <xf numFmtId="0" fontId="1" fillId="0" borderId="44" xfId="0" applyFont="1" applyBorder="1"/>
    <xf numFmtId="0" fontId="1" fillId="0" borderId="45" xfId="0" applyFont="1" applyBorder="1"/>
    <xf numFmtId="0" fontId="1" fillId="0" borderId="48" xfId="0" applyFont="1" applyBorder="1"/>
    <xf numFmtId="0" fontId="5" fillId="0" borderId="4" xfId="0" applyFont="1" applyBorder="1"/>
    <xf numFmtId="1" fontId="5" fillId="0" borderId="7" xfId="0" applyNumberFormat="1" applyFont="1" applyBorder="1"/>
    <xf numFmtId="0" fontId="5" fillId="0" borderId="7" xfId="0" applyFont="1" applyBorder="1"/>
    <xf numFmtId="0" fontId="5" fillId="0" borderId="34" xfId="0" applyFont="1" applyBorder="1"/>
    <xf numFmtId="0" fontId="5" fillId="0" borderId="30" xfId="0" applyFont="1" applyBorder="1"/>
    <xf numFmtId="0" fontId="5" fillId="0" borderId="35" xfId="0" applyFont="1" applyBorder="1"/>
    <xf numFmtId="0" fontId="5" fillId="0" borderId="13" xfId="0" applyFont="1" applyBorder="1"/>
    <xf numFmtId="0" fontId="5" fillId="0" borderId="15" xfId="0" applyFont="1" applyBorder="1"/>
    <xf numFmtId="0" fontId="1" fillId="7" borderId="2" xfId="0" applyFont="1" applyFill="1" applyBorder="1" applyAlignment="1">
      <alignment horizontal="center"/>
    </xf>
    <xf numFmtId="0" fontId="1" fillId="7" borderId="10" xfId="0" applyFont="1" applyFill="1" applyBorder="1" applyAlignment="1">
      <alignment horizontal="center"/>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1" xfId="0" applyNumberFormat="1" applyBorder="1" applyAlignment="1">
      <alignment horizontal="center"/>
    </xf>
    <xf numFmtId="1" fontId="0" fillId="0" borderId="8" xfId="0" applyNumberFormat="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49" xfId="0" applyNumberFormat="1" applyBorder="1" applyAlignment="1">
      <alignment horizontal="center"/>
    </xf>
    <xf numFmtId="0" fontId="1" fillId="0" borderId="50" xfId="0" applyFont="1" applyBorder="1"/>
    <xf numFmtId="0" fontId="5" fillId="0" borderId="9" xfId="0" applyFont="1" applyBorder="1"/>
    <xf numFmtId="1" fontId="0" fillId="0" borderId="2" xfId="0" applyNumberFormat="1" applyBorder="1" applyAlignment="1">
      <alignment horizontal="center"/>
    </xf>
    <xf numFmtId="1" fontId="0" fillId="0" borderId="10" xfId="0" applyNumberFormat="1" applyBorder="1" applyAlignment="1">
      <alignment horizontal="center"/>
    </xf>
    <xf numFmtId="0" fontId="0" fillId="0" borderId="17" xfId="0" applyFill="1" applyBorder="1"/>
    <xf numFmtId="0" fontId="0" fillId="0" borderId="1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164" fontId="0" fillId="0" borderId="4" xfId="0" applyNumberFormat="1" applyFill="1" applyBorder="1" applyAlignment="1">
      <alignment horizontal="center" vertical="center" wrapText="1"/>
    </xf>
    <xf numFmtId="0" fontId="0" fillId="0" borderId="5" xfId="0" applyFill="1" applyBorder="1" applyAlignment="1">
      <alignment horizontal="center" vertical="center" wrapText="1"/>
    </xf>
    <xf numFmtId="164" fontId="0" fillId="0" borderId="30" xfId="0" applyNumberFormat="1" applyFill="1" applyBorder="1" applyAlignment="1">
      <alignment horizontal="center" vertical="center" wrapText="1"/>
    </xf>
    <xf numFmtId="0" fontId="1" fillId="2" borderId="46" xfId="0" applyFont="1" applyFill="1" applyBorder="1" applyAlignment="1">
      <alignment horizontal="center" vertical="center" wrapText="1"/>
    </xf>
    <xf numFmtId="0" fontId="0" fillId="3" borderId="5" xfId="0" applyFill="1" applyBorder="1" applyAlignment="1">
      <alignment horizontal="center" vertical="center" wrapText="1"/>
    </xf>
    <xf numFmtId="1" fontId="0" fillId="8" borderId="5" xfId="0" applyNumberFormat="1" applyFill="1" applyBorder="1" applyAlignment="1" applyProtection="1">
      <alignment horizontal="center"/>
      <protection locked="0"/>
    </xf>
    <xf numFmtId="1" fontId="0" fillId="8" borderId="1" xfId="0" applyNumberFormat="1" applyFill="1" applyBorder="1" applyAlignment="1" applyProtection="1">
      <alignment horizontal="center"/>
      <protection locked="0"/>
    </xf>
    <xf numFmtId="1" fontId="0" fillId="8" borderId="2" xfId="0" applyNumberFormat="1" applyFill="1" applyBorder="1" applyAlignment="1" applyProtection="1">
      <alignment horizontal="center"/>
      <protection locked="0"/>
    </xf>
    <xf numFmtId="1" fontId="0" fillId="8" borderId="11" xfId="0" applyNumberFormat="1" applyFill="1" applyBorder="1" applyAlignment="1" applyProtection="1">
      <alignment horizontal="center"/>
      <protection locked="0"/>
    </xf>
    <xf numFmtId="1" fontId="0" fillId="8" borderId="32" xfId="0" applyNumberFormat="1" applyFill="1" applyBorder="1" applyAlignment="1" applyProtection="1">
      <alignment horizontal="center"/>
      <protection locked="0"/>
    </xf>
    <xf numFmtId="0" fontId="5" fillId="8" borderId="4" xfId="0" applyFont="1" applyFill="1" applyBorder="1" applyProtection="1">
      <protection locked="0"/>
    </xf>
    <xf numFmtId="0" fontId="5" fillId="8" borderId="21" xfId="0" applyFont="1" applyFill="1" applyBorder="1" applyProtection="1">
      <protection locked="0"/>
    </xf>
    <xf numFmtId="0" fontId="0" fillId="8" borderId="33" xfId="0" applyFill="1" applyBorder="1"/>
    <xf numFmtId="1" fontId="4" fillId="6" borderId="33" xfId="0" applyNumberFormat="1" applyFont="1" applyFill="1" applyBorder="1" applyAlignment="1" applyProtection="1">
      <alignment horizontal="center"/>
      <protection locked="0"/>
    </xf>
    <xf numFmtId="0" fontId="0" fillId="0" borderId="1" xfId="0" applyBorder="1"/>
    <xf numFmtId="0" fontId="0" fillId="0" borderId="1" xfId="0" quotePrefix="1" applyBorder="1"/>
    <xf numFmtId="1" fontId="1" fillId="0" borderId="5" xfId="0" applyNumberFormat="1" applyFont="1" applyBorder="1" applyAlignment="1">
      <alignment horizontal="center" vertical="center"/>
    </xf>
    <xf numFmtId="1" fontId="1" fillId="0" borderId="12" xfId="0" applyNumberFormat="1" applyFont="1" applyBorder="1" applyAlignment="1">
      <alignment horizontal="center"/>
    </xf>
    <xf numFmtId="1" fontId="1" fillId="0" borderId="6" xfId="0" applyNumberFormat="1" applyFont="1" applyBorder="1" applyAlignment="1">
      <alignment horizontal="center" vertical="center"/>
    </xf>
    <xf numFmtId="0" fontId="0" fillId="10" borderId="1" xfId="0" applyFill="1" applyBorder="1" applyProtection="1">
      <protection locked="0"/>
    </xf>
    <xf numFmtId="0" fontId="0" fillId="0" borderId="0" xfId="0" applyBorder="1"/>
    <xf numFmtId="0" fontId="1" fillId="0" borderId="0" xfId="0" applyFont="1" applyBorder="1" applyAlignment="1">
      <alignment horizontal="center"/>
    </xf>
    <xf numFmtId="0" fontId="0" fillId="0" borderId="4" xfId="0" applyBorder="1"/>
    <xf numFmtId="0" fontId="0" fillId="10" borderId="5" xfId="0" applyFill="1" applyBorder="1" applyProtection="1">
      <protection locked="0"/>
    </xf>
    <xf numFmtId="0" fontId="0" fillId="0" borderId="5" xfId="0" applyFill="1" applyBorder="1"/>
    <xf numFmtId="0" fontId="0" fillId="9" borderId="5" xfId="0" applyFill="1" applyBorder="1"/>
    <xf numFmtId="0" fontId="0" fillId="0" borderId="5" xfId="0" quotePrefix="1" applyBorder="1"/>
    <xf numFmtId="164" fontId="0" fillId="0" borderId="6" xfId="0" applyNumberFormat="1" applyBorder="1" applyAlignment="1">
      <alignment horizontal="center"/>
    </xf>
    <xf numFmtId="0" fontId="0" fillId="0" borderId="7" xfId="0" applyBorder="1"/>
    <xf numFmtId="164" fontId="0" fillId="0" borderId="8" xfId="0" applyNumberFormat="1" applyBorder="1" applyAlignment="1">
      <alignment horizontal="center"/>
    </xf>
    <xf numFmtId="0" fontId="0" fillId="0" borderId="34" xfId="0" applyBorder="1"/>
    <xf numFmtId="0" fontId="0" fillId="10" borderId="11" xfId="0" applyFill="1" applyBorder="1" applyProtection="1">
      <protection locked="0"/>
    </xf>
    <xf numFmtId="0" fontId="0" fillId="9" borderId="11" xfId="0" applyFill="1" applyBorder="1"/>
    <xf numFmtId="0" fontId="0" fillId="9" borderId="12" xfId="0" applyFill="1" applyBorder="1"/>
    <xf numFmtId="0" fontId="0" fillId="0" borderId="6" xfId="0" applyBorder="1"/>
    <xf numFmtId="1" fontId="1" fillId="0" borderId="34" xfId="0" applyNumberFormat="1" applyFont="1" applyBorder="1" applyAlignment="1">
      <alignment horizontal="center"/>
    </xf>
    <xf numFmtId="0" fontId="0" fillId="11" borderId="0" xfId="0" applyFill="1"/>
    <xf numFmtId="0" fontId="0" fillId="0" borderId="22" xfId="0" applyBorder="1"/>
    <xf numFmtId="0" fontId="0" fillId="0" borderId="23" xfId="0" applyFill="1" applyBorder="1"/>
    <xf numFmtId="0" fontId="0" fillId="0" borderId="54" xfId="0" applyFill="1" applyBorder="1"/>
    <xf numFmtId="0" fontId="0" fillId="0" borderId="54" xfId="0" applyBorder="1"/>
    <xf numFmtId="0" fontId="0" fillId="0" borderId="53" xfId="0" applyBorder="1"/>
    <xf numFmtId="0" fontId="13" fillId="0" borderId="0" xfId="1" applyBorder="1"/>
    <xf numFmtId="0" fontId="0" fillId="0" borderId="25" xfId="0" applyBorder="1"/>
    <xf numFmtId="0" fontId="0" fillId="0" borderId="26" xfId="0" applyBorder="1"/>
    <xf numFmtId="0" fontId="0" fillId="0" borderId="27" xfId="0" applyBorder="1"/>
    <xf numFmtId="1" fontId="1" fillId="0" borderId="2"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55" xfId="0" applyNumberFormat="1" applyFont="1" applyBorder="1" applyAlignment="1">
      <alignment horizontal="center" vertical="center"/>
    </xf>
    <xf numFmtId="1" fontId="1" fillId="0" borderId="56" xfId="0" applyNumberFormat="1" applyFont="1" applyBorder="1" applyAlignment="1">
      <alignment horizontal="center" vertical="center"/>
    </xf>
    <xf numFmtId="1" fontId="1" fillId="0" borderId="38" xfId="0" applyNumberFormat="1" applyFont="1" applyBorder="1" applyAlignment="1">
      <alignment horizontal="center" vertical="center"/>
    </xf>
    <xf numFmtId="1" fontId="1" fillId="0" borderId="57" xfId="0" applyNumberFormat="1" applyFont="1" applyBorder="1" applyAlignment="1">
      <alignment horizontal="center" vertical="center"/>
    </xf>
    <xf numFmtId="0" fontId="0" fillId="0" borderId="20" xfId="0" applyFill="1" applyBorder="1" applyAlignment="1">
      <alignment horizontal="center" vertical="center" wrapText="1"/>
    </xf>
    <xf numFmtId="164" fontId="0" fillId="0" borderId="0" xfId="0" applyNumberFormat="1"/>
    <xf numFmtId="0" fontId="1" fillId="0" borderId="0" xfId="0" applyFont="1"/>
    <xf numFmtId="0" fontId="6" fillId="0" borderId="0" xfId="0" applyFont="1"/>
    <xf numFmtId="0" fontId="0" fillId="0" borderId="0" xfId="0" applyAlignment="1">
      <alignment horizontal="left"/>
    </xf>
    <xf numFmtId="2" fontId="0" fillId="0" borderId="1" xfId="0" applyNumberFormat="1" applyBorder="1"/>
    <xf numFmtId="0" fontId="0" fillId="10" borderId="1" xfId="0" applyFill="1" applyBorder="1"/>
    <xf numFmtId="2" fontId="0" fillId="10" borderId="1" xfId="0" applyNumberFormat="1" applyFill="1" applyBorder="1"/>
    <xf numFmtId="164" fontId="0" fillId="10" borderId="1" xfId="0" applyNumberFormat="1" applyFill="1" applyBorder="1"/>
    <xf numFmtId="0" fontId="0" fillId="0" borderId="1" xfId="0" applyFill="1" applyBorder="1"/>
    <xf numFmtId="0" fontId="0" fillId="10" borderId="7" xfId="0" applyFill="1" applyBorder="1"/>
    <xf numFmtId="0" fontId="0" fillId="10" borderId="8" xfId="0" applyFill="1" applyBorder="1"/>
    <xf numFmtId="0" fontId="0" fillId="0" borderId="8" xfId="0" applyBorder="1"/>
    <xf numFmtId="0" fontId="0" fillId="0" borderId="7" xfId="0" applyFill="1" applyBorder="1"/>
    <xf numFmtId="0" fontId="0" fillId="0" borderId="8" xfId="0" applyFill="1" applyBorder="1"/>
    <xf numFmtId="0" fontId="0" fillId="7" borderId="11" xfId="0" applyFill="1" applyBorder="1"/>
    <xf numFmtId="0" fontId="0" fillId="7" borderId="12" xfId="0" applyFill="1" applyBorder="1"/>
    <xf numFmtId="0" fontId="1" fillId="0" borderId="46" xfId="0" applyFont="1" applyBorder="1"/>
    <xf numFmtId="0" fontId="1" fillId="0" borderId="51" xfId="0" applyFont="1" applyBorder="1"/>
    <xf numFmtId="0" fontId="1" fillId="0" borderId="52" xfId="0" applyFont="1" applyBorder="1"/>
    <xf numFmtId="2" fontId="0" fillId="7" borderId="32" xfId="0" applyNumberFormat="1" applyFill="1" applyBorder="1"/>
    <xf numFmtId="0" fontId="0" fillId="7" borderId="32" xfId="0" applyFill="1" applyBorder="1"/>
    <xf numFmtId="0" fontId="0" fillId="7" borderId="49" xfId="0" applyFill="1" applyBorder="1"/>
    <xf numFmtId="0" fontId="0" fillId="10" borderId="4" xfId="0" applyFill="1" applyBorder="1"/>
    <xf numFmtId="0" fontId="0" fillId="10" borderId="5" xfId="0" applyFill="1" applyBorder="1"/>
    <xf numFmtId="2" fontId="0" fillId="10" borderId="5" xfId="0" applyNumberFormat="1" applyFill="1" applyBorder="1"/>
    <xf numFmtId="164" fontId="0" fillId="10" borderId="5" xfId="0" applyNumberFormat="1" applyFill="1" applyBorder="1"/>
    <xf numFmtId="0" fontId="0" fillId="10" borderId="6" xfId="0" applyFill="1" applyBorder="1"/>
    <xf numFmtId="0" fontId="0" fillId="0" borderId="11" xfId="0" applyBorder="1"/>
    <xf numFmtId="0" fontId="0" fillId="0" borderId="12" xfId="0" applyBorder="1"/>
    <xf numFmtId="0" fontId="6" fillId="0" borderId="0" xfId="0" applyFont="1" applyAlignment="1">
      <alignment horizontal="center"/>
    </xf>
    <xf numFmtId="2" fontId="0" fillId="0" borderId="1" xfId="0" applyNumberFormat="1" applyFill="1" applyBorder="1"/>
    <xf numFmtId="2" fontId="0" fillId="0" borderId="11" xfId="0" applyNumberFormat="1" applyBorder="1"/>
    <xf numFmtId="2" fontId="0" fillId="7" borderId="11" xfId="0" applyNumberFormat="1" applyFill="1" applyBorder="1"/>
    <xf numFmtId="0" fontId="0" fillId="12" borderId="1" xfId="0" applyFill="1" applyBorder="1"/>
    <xf numFmtId="0" fontId="1" fillId="12" borderId="0" xfId="0" applyFont="1" applyFill="1"/>
    <xf numFmtId="0" fontId="1" fillId="10" borderId="0" xfId="0" applyFont="1" applyFill="1"/>
    <xf numFmtId="0" fontId="1" fillId="13" borderId="0" xfId="0" applyFont="1" applyFill="1"/>
    <xf numFmtId="0" fontId="1" fillId="14" borderId="0" xfId="0" applyFont="1" applyFill="1"/>
    <xf numFmtId="0" fontId="1" fillId="7" borderId="0" xfId="0" applyFont="1" applyFill="1"/>
    <xf numFmtId="0" fontId="1" fillId="16" borderId="0" xfId="0" applyFont="1" applyFill="1"/>
    <xf numFmtId="0" fontId="1" fillId="17" borderId="0" xfId="0" applyFont="1" applyFill="1"/>
    <xf numFmtId="0" fontId="1" fillId="15" borderId="0" xfId="0" applyFont="1" applyFill="1"/>
    <xf numFmtId="0" fontId="15" fillId="14" borderId="0" xfId="0" applyFont="1" applyFill="1"/>
    <xf numFmtId="0" fontId="0" fillId="0" borderId="13" xfId="0" applyBorder="1"/>
    <xf numFmtId="0" fontId="0" fillId="0" borderId="35" xfId="0" applyBorder="1"/>
    <xf numFmtId="0" fontId="0" fillId="0" borderId="32" xfId="0" applyBorder="1"/>
    <xf numFmtId="0" fontId="0" fillId="0" borderId="20" xfId="0" applyBorder="1"/>
    <xf numFmtId="0" fontId="0" fillId="0" borderId="3" xfId="0" applyBorder="1"/>
    <xf numFmtId="0" fontId="0" fillId="0" borderId="29" xfId="0" applyBorder="1"/>
    <xf numFmtId="0" fontId="0" fillId="0" borderId="0" xfId="0" applyAlignment="1">
      <alignment horizontal="center"/>
    </xf>
    <xf numFmtId="0" fontId="0" fillId="0" borderId="53" xfId="0" applyBorder="1" applyAlignment="1"/>
    <xf numFmtId="0" fontId="0" fillId="0" borderId="0" xfId="0" applyAlignment="1"/>
    <xf numFmtId="1" fontId="0" fillId="0" borderId="1" xfId="0" applyNumberFormat="1" applyBorder="1"/>
    <xf numFmtId="0" fontId="1" fillId="18" borderId="1" xfId="0" applyFont="1" applyFill="1" applyBorder="1" applyAlignment="1">
      <alignment horizontal="center"/>
    </xf>
    <xf numFmtId="0" fontId="0" fillId="0" borderId="0" xfId="0" applyAlignment="1">
      <alignment horizontal="right"/>
    </xf>
    <xf numFmtId="1" fontId="1" fillId="0" borderId="1" xfId="0" applyNumberFormat="1" applyFont="1" applyBorder="1" applyAlignment="1">
      <alignment horizontal="center"/>
    </xf>
    <xf numFmtId="0" fontId="0" fillId="0" borderId="3" xfId="0" applyBorder="1" applyAlignment="1"/>
    <xf numFmtId="0" fontId="0" fillId="0" borderId="61" xfId="0" applyBorder="1"/>
    <xf numFmtId="0" fontId="0" fillId="0" borderId="19" xfId="0" applyBorder="1"/>
    <xf numFmtId="0" fontId="0" fillId="0" borderId="3" xfId="0" applyFill="1" applyBorder="1"/>
    <xf numFmtId="0" fontId="1" fillId="0" borderId="3" xfId="0" applyFont="1" applyFill="1" applyBorder="1"/>
    <xf numFmtId="0" fontId="1" fillId="18" borderId="17" xfId="0" applyFont="1" applyFill="1" applyBorder="1" applyAlignment="1">
      <alignment horizontal="center"/>
    </xf>
    <xf numFmtId="0" fontId="14" fillId="0" borderId="1" xfId="0" applyFont="1" applyBorder="1" applyAlignment="1">
      <alignment horizontal="center" vertical="center" textRotation="90"/>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16" xfId="0" applyFill="1" applyBorder="1" applyAlignment="1">
      <alignment horizontal="center"/>
    </xf>
    <xf numFmtId="0" fontId="0" fillId="4" borderId="17" xfId="0" applyFill="1" applyBorder="1" applyAlignment="1">
      <alignment horizontal="center"/>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0" borderId="4" xfId="0" applyBorder="1" applyAlignment="1">
      <alignment horizontal="center"/>
    </xf>
    <xf numFmtId="0" fontId="0" fillId="0" borderId="7" xfId="0" applyBorder="1" applyAlignment="1">
      <alignment horizontal="center"/>
    </xf>
    <xf numFmtId="0" fontId="0" fillId="3" borderId="4" xfId="0" applyFill="1" applyBorder="1" applyAlignment="1">
      <alignment horizontal="center" vertical="center" wrapText="1"/>
    </xf>
    <xf numFmtId="0" fontId="0" fillId="3" borderId="9" xfId="0" applyFill="1" applyBorder="1" applyAlignment="1">
      <alignment horizontal="center" vertical="center" wrapText="1"/>
    </xf>
    <xf numFmtId="0" fontId="3" fillId="0" borderId="24"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1" fillId="2" borderId="36"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14" xfId="0"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53" xfId="0" applyFont="1" applyBorder="1" applyAlignment="1">
      <alignment vertical="top" wrapText="1"/>
    </xf>
    <xf numFmtId="0" fontId="7" fillId="0" borderId="0" xfId="0" applyFont="1" applyAlignment="1">
      <alignment vertical="top" wrapText="1"/>
    </xf>
    <xf numFmtId="0" fontId="6" fillId="7" borderId="37" xfId="0" applyFont="1" applyFill="1" applyBorder="1" applyAlignment="1">
      <alignment horizontal="center"/>
    </xf>
    <xf numFmtId="0" fontId="6" fillId="7" borderId="38" xfId="0" applyFont="1" applyFill="1" applyBorder="1" applyAlignment="1">
      <alignment horizontal="center"/>
    </xf>
    <xf numFmtId="0" fontId="6" fillId="7" borderId="39" xfId="0" applyFont="1" applyFill="1" applyBorder="1" applyAlignment="1">
      <alignment horizontal="center"/>
    </xf>
    <xf numFmtId="0" fontId="0" fillId="7" borderId="40" xfId="0" applyFill="1" applyBorder="1" applyAlignment="1">
      <alignment horizontal="center"/>
    </xf>
    <xf numFmtId="0" fontId="0" fillId="7" borderId="38" xfId="0" applyFill="1" applyBorder="1" applyAlignment="1">
      <alignment horizontal="center"/>
    </xf>
    <xf numFmtId="0" fontId="0" fillId="7" borderId="39" xfId="0" applyFill="1" applyBorder="1" applyAlignment="1">
      <alignment horizontal="center"/>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 xfId="0" applyFont="1" applyFill="1" applyBorder="1" applyAlignment="1">
      <alignment horizontal="center"/>
    </xf>
    <xf numFmtId="0" fontId="1" fillId="7" borderId="46" xfId="0" applyFont="1" applyFill="1" applyBorder="1" applyAlignment="1">
      <alignment horizontal="center"/>
    </xf>
    <xf numFmtId="0" fontId="1" fillId="7" borderId="47" xfId="0" applyFont="1" applyFill="1" applyBorder="1" applyAlignment="1">
      <alignment horizontal="center"/>
    </xf>
    <xf numFmtId="0" fontId="1" fillId="7" borderId="28" xfId="0" applyFont="1" applyFill="1" applyBorder="1" applyAlignment="1">
      <alignment horizontal="center"/>
    </xf>
    <xf numFmtId="0" fontId="1" fillId="7" borderId="41" xfId="0" applyFont="1" applyFill="1" applyBorder="1" applyAlignment="1">
      <alignment horizontal="center"/>
    </xf>
    <xf numFmtId="0" fontId="1" fillId="7" borderId="14" xfId="0" applyFont="1" applyFill="1" applyBorder="1" applyAlignment="1">
      <alignment horizontal="center"/>
    </xf>
    <xf numFmtId="0" fontId="1" fillId="7" borderId="42" xfId="0" applyFont="1" applyFill="1" applyBorder="1" applyAlignment="1">
      <alignment horizontal="center"/>
    </xf>
    <xf numFmtId="0" fontId="0" fillId="0" borderId="53" xfId="0" applyBorder="1" applyAlignment="1">
      <alignment horizontal="center"/>
    </xf>
    <xf numFmtId="0" fontId="0" fillId="0" borderId="0" xfId="0" applyAlignment="1">
      <alignment horizontal="center"/>
    </xf>
    <xf numFmtId="0" fontId="4" fillId="0" borderId="0" xfId="0" applyFont="1" applyAlignment="1">
      <alignment horizontal="center"/>
    </xf>
    <xf numFmtId="0" fontId="1" fillId="7" borderId="45" xfId="0" applyFont="1" applyFill="1" applyBorder="1" applyAlignment="1">
      <alignment horizontal="center"/>
    </xf>
    <xf numFmtId="0" fontId="1" fillId="7" borderId="15" xfId="0" applyFont="1" applyFill="1" applyBorder="1" applyAlignment="1">
      <alignment horizontal="center"/>
    </xf>
    <xf numFmtId="0" fontId="1" fillId="7" borderId="48" xfId="0" applyFont="1" applyFill="1" applyBorder="1" applyAlignment="1">
      <alignment horizontal="center"/>
    </xf>
    <xf numFmtId="0" fontId="1" fillId="7" borderId="35" xfId="0" applyFont="1" applyFill="1" applyBorder="1" applyAlignment="1">
      <alignment horizontal="center"/>
    </xf>
    <xf numFmtId="0" fontId="1" fillId="0" borderId="58" xfId="0" applyFont="1" applyBorder="1" applyAlignment="1">
      <alignment horizontal="center"/>
    </xf>
    <xf numFmtId="0" fontId="1" fillId="0" borderId="36" xfId="0" applyFont="1" applyBorder="1" applyAlignment="1">
      <alignment horizontal="center"/>
    </xf>
    <xf numFmtId="0" fontId="6" fillId="0" borderId="0" xfId="0" applyFont="1" applyAlignment="1">
      <alignment horizont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18" borderId="1" xfId="0" applyFont="1" applyFill="1" applyBorder="1" applyAlignment="1">
      <alignment horizontal="center"/>
    </xf>
    <xf numFmtId="0" fontId="1" fillId="18" borderId="3" xfId="0" applyFont="1" applyFill="1" applyBorder="1" applyAlignment="1">
      <alignment horizontal="center"/>
    </xf>
    <xf numFmtId="0" fontId="1" fillId="18" borderId="59" xfId="0" applyFont="1" applyFill="1" applyBorder="1" applyAlignment="1">
      <alignment horizontal="center"/>
    </xf>
    <xf numFmtId="0" fontId="1" fillId="18" borderId="13" xfId="0" applyFont="1" applyFill="1" applyBorder="1" applyAlignment="1">
      <alignment horizontal="center"/>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54" xfId="0"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1" xfId="0" applyFont="1" applyBorder="1" applyAlignment="1">
      <alignment horizontal="left" vertical="top" wrapText="1"/>
    </xf>
    <xf numFmtId="0" fontId="8" fillId="0" borderId="55" xfId="0" applyFont="1" applyBorder="1" applyAlignment="1">
      <alignment horizontal="left" vertical="top" wrapText="1"/>
    </xf>
    <xf numFmtId="0" fontId="0" fillId="0" borderId="53" xfId="0" applyBorder="1" applyAlignment="1">
      <alignment horizontal="left" wrapText="1"/>
    </xf>
    <xf numFmtId="0" fontId="0" fillId="0" borderId="0" xfId="0" applyBorder="1" applyAlignment="1">
      <alignment horizontal="left" wrapText="1"/>
    </xf>
    <xf numFmtId="0" fontId="0" fillId="0" borderId="54" xfId="0" applyBorder="1" applyAlignment="1">
      <alignment horizontal="left" wrapText="1"/>
    </xf>
    <xf numFmtId="0" fontId="1" fillId="19" borderId="17" xfId="0" applyFont="1" applyFill="1" applyBorder="1" applyAlignment="1">
      <alignment horizontal="center"/>
    </xf>
    <xf numFmtId="0" fontId="1" fillId="5" borderId="17" xfId="0" applyFont="1" applyFill="1" applyBorder="1" applyAlignment="1">
      <alignment horizontal="center"/>
    </xf>
    <xf numFmtId="0" fontId="0" fillId="0" borderId="62" xfId="0" applyBorder="1"/>
    <xf numFmtId="0" fontId="1" fillId="0" borderId="33" xfId="0" applyFont="1" applyBorder="1" applyAlignment="1">
      <alignment horizontal="center"/>
    </xf>
    <xf numFmtId="0" fontId="0" fillId="0" borderId="0" xfId="0" applyAlignment="1">
      <alignment horizontal="center" vertical="top" wrapText="1"/>
    </xf>
    <xf numFmtId="0" fontId="1" fillId="20" borderId="0" xfId="0" applyFont="1" applyFill="1" applyAlignment="1">
      <alignment horizontal="center" vertical="top" wrapText="1"/>
    </xf>
    <xf numFmtId="0" fontId="16" fillId="10" borderId="60" xfId="0" applyFont="1" applyFill="1" applyBorder="1" applyAlignment="1">
      <alignment horizontal="center"/>
    </xf>
    <xf numFmtId="0" fontId="16" fillId="10" borderId="63" xfId="0" applyFont="1" applyFill="1" applyBorder="1" applyAlignment="1">
      <alignment horizontal="center"/>
    </xf>
    <xf numFmtId="0" fontId="0" fillId="20" borderId="24" xfId="0" applyFill="1" applyBorder="1" applyAlignment="1">
      <alignment horizontal="center" vertical="top" wrapText="1"/>
    </xf>
    <xf numFmtId="0" fontId="0" fillId="20" borderId="22" xfId="0" applyFill="1" applyBorder="1" applyAlignment="1">
      <alignment horizontal="center" vertical="top" wrapText="1"/>
    </xf>
    <xf numFmtId="0" fontId="0" fillId="20" borderId="23" xfId="0" applyFill="1" applyBorder="1" applyAlignment="1">
      <alignment horizontal="center" vertical="top" wrapText="1"/>
    </xf>
    <xf numFmtId="0" fontId="0" fillId="20" borderId="53" xfId="0" applyFill="1" applyBorder="1" applyAlignment="1">
      <alignment horizontal="center" vertical="top" wrapText="1"/>
    </xf>
    <xf numFmtId="0" fontId="0" fillId="20" borderId="0" xfId="0" applyFill="1" applyBorder="1" applyAlignment="1">
      <alignment horizontal="center" vertical="top" wrapText="1"/>
    </xf>
    <xf numFmtId="0" fontId="0" fillId="20" borderId="54" xfId="0" applyFill="1" applyBorder="1" applyAlignment="1">
      <alignment horizontal="center" vertical="top" wrapText="1"/>
    </xf>
    <xf numFmtId="0" fontId="0" fillId="20" borderId="25" xfId="0" applyFill="1" applyBorder="1" applyAlignment="1">
      <alignment horizontal="center" vertical="top" wrapText="1"/>
    </xf>
    <xf numFmtId="0" fontId="0" fillId="20" borderId="26" xfId="0" applyFill="1" applyBorder="1" applyAlignment="1">
      <alignment horizontal="center" vertical="top" wrapText="1"/>
    </xf>
    <xf numFmtId="0" fontId="0" fillId="20" borderId="27" xfId="0" applyFill="1" applyBorder="1" applyAlignment="1">
      <alignment horizontal="center" vertical="top" wrapText="1"/>
    </xf>
    <xf numFmtId="0" fontId="1" fillId="20" borderId="24" xfId="0" applyFont="1" applyFill="1" applyBorder="1" applyAlignment="1">
      <alignment horizontal="center" vertical="top" wrapText="1"/>
    </xf>
    <xf numFmtId="0" fontId="1" fillId="20" borderId="22" xfId="0" applyFont="1" applyFill="1" applyBorder="1" applyAlignment="1">
      <alignment horizontal="center" vertical="top" wrapText="1"/>
    </xf>
    <xf numFmtId="0" fontId="1" fillId="20" borderId="23" xfId="0" applyFont="1" applyFill="1" applyBorder="1" applyAlignment="1">
      <alignment horizontal="center" vertical="top" wrapText="1"/>
    </xf>
    <xf numFmtId="0" fontId="1" fillId="20" borderId="25" xfId="0" applyFont="1" applyFill="1" applyBorder="1" applyAlignment="1">
      <alignment horizontal="center" vertical="top" wrapText="1"/>
    </xf>
    <xf numFmtId="0" fontId="1" fillId="20" borderId="26" xfId="0" applyFont="1" applyFill="1" applyBorder="1" applyAlignment="1">
      <alignment horizontal="center" vertical="top" wrapText="1"/>
    </xf>
    <xf numFmtId="0" fontId="1" fillId="20" borderId="27"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9</xdr:col>
          <xdr:colOff>514350</xdr:colOff>
          <xdr:row>35</xdr:row>
          <xdr:rowOff>114300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ildernessmedicinemagazine.com/1163/Trail-Mix-Fuel-For-The-Wild-Athlet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Q32" sqref="Q32"/>
    </sheetView>
  </sheetViews>
  <sheetFormatPr defaultRowHeight="15" x14ac:dyDescent="0.25"/>
  <sheetData/>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Word.Document.12" shapeId="6145" r:id="rId4">
          <objectPr defaultSize="0" r:id="rId5">
            <anchor moveWithCells="1">
              <from>
                <xdr:col>0</xdr:col>
                <xdr:colOff>57150</xdr:colOff>
                <xdr:row>0</xdr:row>
                <xdr:rowOff>0</xdr:rowOff>
              </from>
              <to>
                <xdr:col>9</xdr:col>
                <xdr:colOff>514350</xdr:colOff>
                <xdr:row>35</xdr:row>
                <xdr:rowOff>114300</xdr:rowOff>
              </to>
            </anchor>
          </objectPr>
        </oleObject>
      </mc:Choice>
      <mc:Fallback>
        <oleObject progId="Word.Document.12" shapeId="61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4"/>
  <sheetViews>
    <sheetView topLeftCell="A4" workbookViewId="0">
      <selection activeCell="P32" sqref="P32"/>
    </sheetView>
  </sheetViews>
  <sheetFormatPr defaultRowHeight="15" x14ac:dyDescent="0.25"/>
  <cols>
    <col min="1" max="1" width="26.140625" bestFit="1" customWidth="1"/>
    <col min="4" max="7" width="0" hidden="1" customWidth="1"/>
    <col min="8" max="8" width="9.5703125" hidden="1" customWidth="1"/>
    <col min="9" max="9" width="0" hidden="1" customWidth="1"/>
    <col min="10" max="10" width="11.28515625" hidden="1" customWidth="1"/>
    <col min="11" max="15" width="0" hidden="1" customWidth="1"/>
    <col min="16" max="16" width="10.5703125" bestFit="1" customWidth="1"/>
    <col min="20" max="20" width="9.5703125" bestFit="1" customWidth="1"/>
    <col min="22" max="22" width="11.28515625" bestFit="1" customWidth="1"/>
    <col min="28" max="28" width="4.5703125" customWidth="1"/>
  </cols>
  <sheetData>
    <row r="1" spans="1:28" ht="23.25" customHeight="1" x14ac:dyDescent="0.25">
      <c r="A1" s="177"/>
      <c r="B1" s="192" t="s">
        <v>39</v>
      </c>
      <c r="C1" s="192"/>
      <c r="D1" s="192"/>
      <c r="E1" s="192"/>
      <c r="F1" s="192"/>
      <c r="G1" s="192"/>
      <c r="H1" s="192"/>
      <c r="I1" s="192"/>
      <c r="J1" s="192"/>
      <c r="K1" s="192"/>
      <c r="L1" s="192"/>
      <c r="M1" s="192"/>
      <c r="N1" s="192"/>
      <c r="O1" s="193"/>
      <c r="P1" s="181" t="s">
        <v>63</v>
      </c>
      <c r="Q1" s="182"/>
      <c r="R1" s="182"/>
      <c r="S1" s="182"/>
      <c r="T1" s="182"/>
      <c r="U1" s="182"/>
      <c r="V1" s="182"/>
      <c r="W1" s="182"/>
      <c r="X1" s="182"/>
      <c r="Y1" s="182"/>
      <c r="Z1" s="182"/>
      <c r="AA1" s="183"/>
    </row>
    <row r="2" spans="1:28" ht="23.25" customHeight="1" thickBot="1" x14ac:dyDescent="0.3">
      <c r="A2" s="178"/>
      <c r="B2" s="194"/>
      <c r="C2" s="194"/>
      <c r="D2" s="194"/>
      <c r="E2" s="194"/>
      <c r="F2" s="194"/>
      <c r="G2" s="194"/>
      <c r="H2" s="194"/>
      <c r="I2" s="194"/>
      <c r="J2" s="194"/>
      <c r="K2" s="194"/>
      <c r="L2" s="194"/>
      <c r="M2" s="194"/>
      <c r="N2" s="194"/>
      <c r="O2" s="195"/>
      <c r="P2" s="184"/>
      <c r="Q2" s="185"/>
      <c r="R2" s="185"/>
      <c r="S2" s="185"/>
      <c r="T2" s="185"/>
      <c r="U2" s="185"/>
      <c r="V2" s="185"/>
      <c r="W2" s="185"/>
      <c r="X2" s="185"/>
      <c r="Y2" s="185"/>
      <c r="Z2" s="185"/>
      <c r="AA2" s="186"/>
    </row>
    <row r="3" spans="1:28" ht="15" customHeight="1" thickBot="1" x14ac:dyDescent="0.3">
      <c r="A3" s="173" t="s">
        <v>0</v>
      </c>
      <c r="B3" s="174"/>
      <c r="C3" s="174"/>
      <c r="D3" s="174"/>
      <c r="E3" s="174" t="s">
        <v>1</v>
      </c>
      <c r="F3" s="174"/>
      <c r="G3" s="174" t="s">
        <v>2</v>
      </c>
      <c r="H3" s="174"/>
      <c r="I3" s="174"/>
      <c r="J3" s="174" t="s">
        <v>3</v>
      </c>
      <c r="K3" s="174"/>
      <c r="L3" s="174" t="s">
        <v>4</v>
      </c>
      <c r="M3" s="174"/>
      <c r="N3" s="174"/>
      <c r="O3" s="196"/>
      <c r="P3" s="54" t="s">
        <v>41</v>
      </c>
      <c r="Q3" s="187" t="s">
        <v>1</v>
      </c>
      <c r="R3" s="188"/>
      <c r="S3" s="188" t="s">
        <v>2</v>
      </c>
      <c r="T3" s="188"/>
      <c r="U3" s="188"/>
      <c r="V3" s="188" t="s">
        <v>3</v>
      </c>
      <c r="W3" s="188"/>
      <c r="X3" s="188" t="s">
        <v>4</v>
      </c>
      <c r="Y3" s="188"/>
      <c r="Z3" s="188"/>
      <c r="AA3" s="189"/>
    </row>
    <row r="4" spans="1:28" ht="15" customHeight="1" x14ac:dyDescent="0.25">
      <c r="A4" s="171" t="s">
        <v>40</v>
      </c>
      <c r="B4" s="4" t="s">
        <v>0</v>
      </c>
      <c r="C4" s="176" t="s">
        <v>6</v>
      </c>
      <c r="D4" s="2" t="s">
        <v>7</v>
      </c>
      <c r="E4" s="176" t="s">
        <v>9</v>
      </c>
      <c r="F4" s="176" t="s">
        <v>10</v>
      </c>
      <c r="G4" s="176" t="s">
        <v>9</v>
      </c>
      <c r="H4" s="176" t="s">
        <v>11</v>
      </c>
      <c r="I4" s="2" t="s">
        <v>12</v>
      </c>
      <c r="J4" s="176" t="s">
        <v>14</v>
      </c>
      <c r="K4" s="176" t="s">
        <v>15</v>
      </c>
      <c r="L4" s="176" t="s">
        <v>16</v>
      </c>
      <c r="M4" s="2" t="s">
        <v>17</v>
      </c>
      <c r="N4" s="176" t="s">
        <v>19</v>
      </c>
      <c r="O4" s="175" t="s">
        <v>20</v>
      </c>
      <c r="P4" s="179" t="s">
        <v>42</v>
      </c>
      <c r="Q4" s="190" t="s">
        <v>9</v>
      </c>
      <c r="R4" s="167" t="s">
        <v>10</v>
      </c>
      <c r="S4" s="167" t="s">
        <v>9</v>
      </c>
      <c r="T4" s="167" t="s">
        <v>11</v>
      </c>
      <c r="U4" s="55" t="s">
        <v>12</v>
      </c>
      <c r="V4" s="167" t="s">
        <v>14</v>
      </c>
      <c r="W4" s="167" t="s">
        <v>15</v>
      </c>
      <c r="X4" s="167" t="s">
        <v>16</v>
      </c>
      <c r="Y4" s="55" t="s">
        <v>17</v>
      </c>
      <c r="Z4" s="167" t="s">
        <v>19</v>
      </c>
      <c r="AA4" s="169" t="s">
        <v>20</v>
      </c>
    </row>
    <row r="5" spans="1:28" ht="15.75" thickBot="1" x14ac:dyDescent="0.3">
      <c r="A5" s="172"/>
      <c r="B5" s="4" t="s">
        <v>5</v>
      </c>
      <c r="C5" s="176"/>
      <c r="D5" s="2" t="s">
        <v>8</v>
      </c>
      <c r="E5" s="176"/>
      <c r="F5" s="176"/>
      <c r="G5" s="176"/>
      <c r="H5" s="176"/>
      <c r="I5" s="2" t="s">
        <v>13</v>
      </c>
      <c r="J5" s="176"/>
      <c r="K5" s="176"/>
      <c r="L5" s="176"/>
      <c r="M5" s="2" t="s">
        <v>18</v>
      </c>
      <c r="N5" s="176"/>
      <c r="O5" s="175"/>
      <c r="P5" s="180"/>
      <c r="Q5" s="191"/>
      <c r="R5" s="168"/>
      <c r="S5" s="168"/>
      <c r="T5" s="168"/>
      <c r="U5" s="5" t="s">
        <v>13</v>
      </c>
      <c r="V5" s="168"/>
      <c r="W5" s="168"/>
      <c r="X5" s="168"/>
      <c r="Y5" s="5" t="s">
        <v>18</v>
      </c>
      <c r="Z5" s="168"/>
      <c r="AA5" s="170"/>
    </row>
    <row r="6" spans="1:28" s="3" customFormat="1" x14ac:dyDescent="0.25">
      <c r="A6" s="47" t="s">
        <v>32</v>
      </c>
      <c r="B6" s="48">
        <v>53158</v>
      </c>
      <c r="C6" s="49">
        <v>6.81</v>
      </c>
      <c r="D6" s="49">
        <v>3</v>
      </c>
      <c r="E6" s="49">
        <v>310</v>
      </c>
      <c r="F6" s="49">
        <v>130</v>
      </c>
      <c r="G6" s="49">
        <v>15</v>
      </c>
      <c r="H6" s="49">
        <v>7</v>
      </c>
      <c r="I6" s="49">
        <v>0</v>
      </c>
      <c r="J6" s="49">
        <v>35</v>
      </c>
      <c r="K6" s="49">
        <v>640</v>
      </c>
      <c r="L6" s="49">
        <v>31</v>
      </c>
      <c r="M6" s="49">
        <v>1</v>
      </c>
      <c r="N6" s="49">
        <v>1</v>
      </c>
      <c r="O6" s="50">
        <v>14</v>
      </c>
      <c r="P6" s="51">
        <f>C6*28.3495</f>
        <v>193.06009499999999</v>
      </c>
      <c r="Q6" s="52">
        <v>930</v>
      </c>
      <c r="R6" s="52">
        <v>390</v>
      </c>
      <c r="S6" s="52">
        <v>45</v>
      </c>
      <c r="T6" s="52">
        <v>21</v>
      </c>
      <c r="U6" s="52">
        <v>0</v>
      </c>
      <c r="V6" s="52">
        <v>105</v>
      </c>
      <c r="W6" s="52">
        <v>1920</v>
      </c>
      <c r="X6" s="52">
        <v>93</v>
      </c>
      <c r="Y6" s="52">
        <v>3</v>
      </c>
      <c r="Z6" s="52">
        <v>3</v>
      </c>
      <c r="AA6" s="103">
        <v>42</v>
      </c>
      <c r="AB6" s="166" t="s">
        <v>98</v>
      </c>
    </row>
    <row r="7" spans="1:28" s="3" customFormat="1" x14ac:dyDescent="0.25">
      <c r="A7" s="47" t="s">
        <v>36</v>
      </c>
      <c r="B7" s="48">
        <v>53105</v>
      </c>
      <c r="C7" s="49">
        <v>6.38</v>
      </c>
      <c r="D7" s="49">
        <v>3</v>
      </c>
      <c r="E7" s="49">
        <v>280</v>
      </c>
      <c r="F7" s="49">
        <v>90</v>
      </c>
      <c r="G7" s="49">
        <v>10</v>
      </c>
      <c r="H7" s="49">
        <v>1.5</v>
      </c>
      <c r="I7" s="49">
        <v>0</v>
      </c>
      <c r="J7" s="49">
        <v>10</v>
      </c>
      <c r="K7" s="49">
        <v>720</v>
      </c>
      <c r="L7" s="49">
        <v>41</v>
      </c>
      <c r="M7" s="49">
        <v>1</v>
      </c>
      <c r="N7" s="49">
        <v>1</v>
      </c>
      <c r="O7" s="50">
        <v>7</v>
      </c>
      <c r="P7" s="53">
        <f t="shared" ref="P7:P23" si="0">C7*28.3495</f>
        <v>180.86981</v>
      </c>
      <c r="Q7" s="49">
        <v>840</v>
      </c>
      <c r="R7" s="49">
        <v>270</v>
      </c>
      <c r="S7" s="49">
        <v>30</v>
      </c>
      <c r="T7" s="49">
        <v>4.5</v>
      </c>
      <c r="U7" s="49">
        <v>0</v>
      </c>
      <c r="V7" s="49">
        <v>30</v>
      </c>
      <c r="W7" s="49">
        <v>2160</v>
      </c>
      <c r="X7" s="49">
        <v>123</v>
      </c>
      <c r="Y7" s="49">
        <v>3</v>
      </c>
      <c r="Z7" s="49">
        <v>3</v>
      </c>
      <c r="AA7" s="50">
        <v>21</v>
      </c>
      <c r="AB7" s="166"/>
    </row>
    <row r="8" spans="1:28" s="3" customFormat="1" x14ac:dyDescent="0.25">
      <c r="A8" s="47" t="s">
        <v>26</v>
      </c>
      <c r="B8" s="48">
        <v>53111</v>
      </c>
      <c r="C8" s="49">
        <v>6.35</v>
      </c>
      <c r="D8" s="49">
        <v>3</v>
      </c>
      <c r="E8" s="49">
        <v>260</v>
      </c>
      <c r="F8" s="49">
        <v>80</v>
      </c>
      <c r="G8" s="49">
        <v>9</v>
      </c>
      <c r="H8" s="49">
        <v>2.5</v>
      </c>
      <c r="I8" s="49">
        <v>0</v>
      </c>
      <c r="J8" s="49">
        <v>50</v>
      </c>
      <c r="K8" s="49">
        <v>750</v>
      </c>
      <c r="L8" s="49">
        <v>29</v>
      </c>
      <c r="M8" s="49">
        <v>2</v>
      </c>
      <c r="N8" s="49">
        <v>2</v>
      </c>
      <c r="O8" s="50">
        <v>16</v>
      </c>
      <c r="P8" s="53">
        <f t="shared" si="0"/>
        <v>180.01932499999998</v>
      </c>
      <c r="Q8" s="49">
        <v>780</v>
      </c>
      <c r="R8" s="49">
        <v>240</v>
      </c>
      <c r="S8" s="49">
        <v>27</v>
      </c>
      <c r="T8" s="49">
        <v>7.5</v>
      </c>
      <c r="U8" s="49">
        <v>0</v>
      </c>
      <c r="V8" s="49">
        <v>150</v>
      </c>
      <c r="W8" s="49">
        <v>2250</v>
      </c>
      <c r="X8" s="49">
        <v>87</v>
      </c>
      <c r="Y8" s="49">
        <v>6</v>
      </c>
      <c r="Z8" s="49">
        <v>6</v>
      </c>
      <c r="AA8" s="50">
        <v>48</v>
      </c>
      <c r="AB8" s="166"/>
    </row>
    <row r="9" spans="1:28" s="3" customFormat="1" x14ac:dyDescent="0.25">
      <c r="A9" s="47" t="s">
        <v>38</v>
      </c>
      <c r="B9" s="48">
        <v>53134</v>
      </c>
      <c r="C9" s="49">
        <v>6.1</v>
      </c>
      <c r="D9" s="49">
        <v>2.5</v>
      </c>
      <c r="E9" s="49">
        <v>280</v>
      </c>
      <c r="F9" s="49">
        <v>45</v>
      </c>
      <c r="G9" s="49">
        <v>5</v>
      </c>
      <c r="H9" s="49">
        <v>1.5</v>
      </c>
      <c r="I9" s="49">
        <v>0</v>
      </c>
      <c r="J9" s="49">
        <v>40</v>
      </c>
      <c r="K9" s="49">
        <v>810</v>
      </c>
      <c r="L9" s="49">
        <v>47</v>
      </c>
      <c r="M9" s="49">
        <v>1</v>
      </c>
      <c r="N9" s="49">
        <v>16</v>
      </c>
      <c r="O9" s="50">
        <v>13</v>
      </c>
      <c r="P9" s="53">
        <f t="shared" si="0"/>
        <v>172.93194999999997</v>
      </c>
      <c r="Q9" s="49">
        <v>700</v>
      </c>
      <c r="R9" s="49">
        <v>112.5</v>
      </c>
      <c r="S9" s="49">
        <v>12.5</v>
      </c>
      <c r="T9" s="49">
        <v>3.75</v>
      </c>
      <c r="U9" s="49">
        <v>0</v>
      </c>
      <c r="V9" s="49">
        <v>100</v>
      </c>
      <c r="W9" s="49">
        <v>2025</v>
      </c>
      <c r="X9" s="49">
        <v>117.5</v>
      </c>
      <c r="Y9" s="49">
        <v>2.5</v>
      </c>
      <c r="Z9" s="49">
        <v>40</v>
      </c>
      <c r="AA9" s="50">
        <v>32.5</v>
      </c>
      <c r="AB9" s="166"/>
    </row>
    <row r="10" spans="1:28" s="3" customFormat="1" x14ac:dyDescent="0.25">
      <c r="A10" s="47" t="s">
        <v>25</v>
      </c>
      <c r="B10" s="48">
        <v>53123</v>
      </c>
      <c r="C10" s="49">
        <v>5.75</v>
      </c>
      <c r="D10" s="49">
        <v>2.5</v>
      </c>
      <c r="E10" s="49">
        <v>260</v>
      </c>
      <c r="F10" s="49">
        <v>25</v>
      </c>
      <c r="G10" s="49">
        <v>2.5</v>
      </c>
      <c r="H10" s="49">
        <v>0.5</v>
      </c>
      <c r="I10" s="49">
        <v>0</v>
      </c>
      <c r="J10" s="49">
        <v>10</v>
      </c>
      <c r="K10" s="49">
        <v>760</v>
      </c>
      <c r="L10" s="49">
        <v>48</v>
      </c>
      <c r="M10" s="49">
        <v>2</v>
      </c>
      <c r="N10" s="49">
        <v>13</v>
      </c>
      <c r="O10" s="50">
        <v>11</v>
      </c>
      <c r="P10" s="53">
        <f t="shared" si="0"/>
        <v>163.009625</v>
      </c>
      <c r="Q10" s="49">
        <v>650</v>
      </c>
      <c r="R10" s="49">
        <v>62.5</v>
      </c>
      <c r="S10" s="49">
        <v>6.25</v>
      </c>
      <c r="T10" s="49">
        <v>1.25</v>
      </c>
      <c r="U10" s="49">
        <v>0</v>
      </c>
      <c r="V10" s="49">
        <v>25</v>
      </c>
      <c r="W10" s="49">
        <v>1900</v>
      </c>
      <c r="X10" s="49">
        <v>120</v>
      </c>
      <c r="Y10" s="49">
        <v>5</v>
      </c>
      <c r="Z10" s="49">
        <v>32.5</v>
      </c>
      <c r="AA10" s="50">
        <v>27.5</v>
      </c>
      <c r="AB10" s="166"/>
    </row>
    <row r="11" spans="1:28" s="3" customFormat="1" x14ac:dyDescent="0.25">
      <c r="A11" s="47" t="s">
        <v>33</v>
      </c>
      <c r="B11" s="48">
        <v>53144</v>
      </c>
      <c r="C11" s="49">
        <v>5.4</v>
      </c>
      <c r="D11" s="49">
        <v>3</v>
      </c>
      <c r="E11" s="49">
        <v>210</v>
      </c>
      <c r="F11" s="49">
        <v>45</v>
      </c>
      <c r="G11" s="49">
        <v>5</v>
      </c>
      <c r="H11" s="49">
        <v>1.5</v>
      </c>
      <c r="I11" s="49">
        <v>0</v>
      </c>
      <c r="J11" s="49">
        <v>20</v>
      </c>
      <c r="K11" s="49">
        <v>590</v>
      </c>
      <c r="L11" s="49">
        <v>31</v>
      </c>
      <c r="M11" s="49">
        <v>3</v>
      </c>
      <c r="N11" s="49">
        <v>2</v>
      </c>
      <c r="O11" s="50">
        <v>12</v>
      </c>
      <c r="P11" s="53">
        <f t="shared" si="0"/>
        <v>153.0873</v>
      </c>
      <c r="Q11" s="49">
        <v>630</v>
      </c>
      <c r="R11" s="49">
        <v>135</v>
      </c>
      <c r="S11" s="49">
        <v>15</v>
      </c>
      <c r="T11" s="49">
        <v>4.5</v>
      </c>
      <c r="U11" s="49">
        <v>0</v>
      </c>
      <c r="V11" s="49">
        <v>60</v>
      </c>
      <c r="W11" s="49">
        <v>1770</v>
      </c>
      <c r="X11" s="49">
        <v>93</v>
      </c>
      <c r="Y11" s="49">
        <v>9</v>
      </c>
      <c r="Z11" s="49">
        <v>6</v>
      </c>
      <c r="AA11" s="50">
        <v>36</v>
      </c>
      <c r="AB11" s="166"/>
    </row>
    <row r="12" spans="1:28" s="3" customFormat="1" x14ac:dyDescent="0.25">
      <c r="A12" s="47" t="s">
        <v>24</v>
      </c>
      <c r="B12" s="48">
        <v>53119</v>
      </c>
      <c r="C12" s="49">
        <v>4.8</v>
      </c>
      <c r="D12" s="49">
        <v>2.5</v>
      </c>
      <c r="E12" s="49">
        <v>250</v>
      </c>
      <c r="F12" s="49">
        <v>100</v>
      </c>
      <c r="G12" s="49">
        <v>11</v>
      </c>
      <c r="H12" s="49">
        <v>4</v>
      </c>
      <c r="I12" s="49">
        <v>0</v>
      </c>
      <c r="J12" s="49">
        <v>40</v>
      </c>
      <c r="K12" s="49">
        <v>820</v>
      </c>
      <c r="L12" s="49">
        <v>29</v>
      </c>
      <c r="M12" s="49">
        <v>1</v>
      </c>
      <c r="N12" s="49">
        <v>3</v>
      </c>
      <c r="O12" s="50">
        <v>10</v>
      </c>
      <c r="P12" s="53">
        <f t="shared" si="0"/>
        <v>136.07759999999999</v>
      </c>
      <c r="Q12" s="49">
        <v>625</v>
      </c>
      <c r="R12" s="49">
        <v>250</v>
      </c>
      <c r="S12" s="49">
        <v>27.5</v>
      </c>
      <c r="T12" s="49">
        <v>10</v>
      </c>
      <c r="U12" s="49">
        <v>0</v>
      </c>
      <c r="V12" s="49">
        <v>100</v>
      </c>
      <c r="W12" s="49">
        <v>2050</v>
      </c>
      <c r="X12" s="49">
        <v>72.5</v>
      </c>
      <c r="Y12" s="49">
        <v>2.5</v>
      </c>
      <c r="Z12" s="49">
        <v>7.5</v>
      </c>
      <c r="AA12" s="50">
        <v>25</v>
      </c>
      <c r="AB12" s="166"/>
    </row>
    <row r="13" spans="1:28" s="3" customFormat="1" x14ac:dyDescent="0.25">
      <c r="A13" s="47" t="s">
        <v>29</v>
      </c>
      <c r="B13" s="48">
        <v>53128</v>
      </c>
      <c r="C13" s="49">
        <v>4.8</v>
      </c>
      <c r="D13" s="49">
        <v>2.5</v>
      </c>
      <c r="E13" s="49">
        <v>240</v>
      </c>
      <c r="F13" s="49">
        <v>60</v>
      </c>
      <c r="G13" s="49">
        <v>7</v>
      </c>
      <c r="H13" s="49">
        <v>2.5</v>
      </c>
      <c r="I13" s="49">
        <v>0</v>
      </c>
      <c r="J13" s="49">
        <v>30</v>
      </c>
      <c r="K13" s="49">
        <v>650</v>
      </c>
      <c r="L13" s="49">
        <v>31</v>
      </c>
      <c r="M13" s="49">
        <v>3</v>
      </c>
      <c r="N13" s="49">
        <v>3</v>
      </c>
      <c r="O13" s="50">
        <v>12</v>
      </c>
      <c r="P13" s="53">
        <f t="shared" si="0"/>
        <v>136.07759999999999</v>
      </c>
      <c r="Q13" s="49">
        <v>600</v>
      </c>
      <c r="R13" s="49">
        <v>150</v>
      </c>
      <c r="S13" s="49">
        <v>17.5</v>
      </c>
      <c r="T13" s="49">
        <v>6.25</v>
      </c>
      <c r="U13" s="49">
        <v>0</v>
      </c>
      <c r="V13" s="49">
        <v>75</v>
      </c>
      <c r="W13" s="49">
        <v>1625</v>
      </c>
      <c r="X13" s="49">
        <v>77.5</v>
      </c>
      <c r="Y13" s="49">
        <v>7.5</v>
      </c>
      <c r="Z13" s="49">
        <v>7.5</v>
      </c>
      <c r="AA13" s="50">
        <v>30</v>
      </c>
      <c r="AB13" s="166"/>
    </row>
    <row r="14" spans="1:28" s="3" customFormat="1" x14ac:dyDescent="0.25">
      <c r="A14" s="47" t="s">
        <v>30</v>
      </c>
      <c r="B14" s="48">
        <v>53127</v>
      </c>
      <c r="C14" s="49">
        <v>4.8</v>
      </c>
      <c r="D14" s="49">
        <v>2.5</v>
      </c>
      <c r="E14" s="49">
        <v>240</v>
      </c>
      <c r="F14" s="49">
        <v>70</v>
      </c>
      <c r="G14" s="49">
        <v>8</v>
      </c>
      <c r="H14" s="49">
        <v>4</v>
      </c>
      <c r="I14" s="49">
        <v>0</v>
      </c>
      <c r="J14" s="49">
        <v>30</v>
      </c>
      <c r="K14" s="49">
        <v>300</v>
      </c>
      <c r="L14" s="49">
        <v>27</v>
      </c>
      <c r="M14" s="49">
        <v>2</v>
      </c>
      <c r="N14" s="49">
        <v>6</v>
      </c>
      <c r="O14" s="50">
        <v>14</v>
      </c>
      <c r="P14" s="53">
        <f t="shared" si="0"/>
        <v>136.07759999999999</v>
      </c>
      <c r="Q14" s="49">
        <v>600</v>
      </c>
      <c r="R14" s="49">
        <v>175</v>
      </c>
      <c r="S14" s="49">
        <v>20</v>
      </c>
      <c r="T14" s="49">
        <v>10</v>
      </c>
      <c r="U14" s="49">
        <v>0</v>
      </c>
      <c r="V14" s="49">
        <v>75</v>
      </c>
      <c r="W14" s="49">
        <v>750</v>
      </c>
      <c r="X14" s="49">
        <v>67.5</v>
      </c>
      <c r="Y14" s="49">
        <v>5</v>
      </c>
      <c r="Z14" s="49">
        <v>15</v>
      </c>
      <c r="AA14" s="50">
        <v>35</v>
      </c>
      <c r="AB14" s="166"/>
    </row>
    <row r="15" spans="1:28" x14ac:dyDescent="0.25">
      <c r="A15" s="7" t="s">
        <v>31</v>
      </c>
      <c r="B15" s="8">
        <v>53132</v>
      </c>
      <c r="C15" s="9">
        <v>5.08</v>
      </c>
      <c r="D15" s="9">
        <v>2.5</v>
      </c>
      <c r="E15" s="9">
        <v>230</v>
      </c>
      <c r="F15" s="9">
        <v>35</v>
      </c>
      <c r="G15" s="9">
        <v>3.5</v>
      </c>
      <c r="H15" s="9">
        <v>2</v>
      </c>
      <c r="I15" s="9">
        <v>0</v>
      </c>
      <c r="J15" s="9">
        <v>10</v>
      </c>
      <c r="K15" s="9">
        <v>630</v>
      </c>
      <c r="L15" s="9">
        <v>43</v>
      </c>
      <c r="M15" s="9">
        <v>2</v>
      </c>
      <c r="N15" s="9">
        <v>2</v>
      </c>
      <c r="O15" s="10">
        <v>6</v>
      </c>
      <c r="P15" s="11">
        <f t="shared" si="0"/>
        <v>144.01545999999999</v>
      </c>
      <c r="Q15" s="9">
        <v>575</v>
      </c>
      <c r="R15" s="9">
        <v>87.5</v>
      </c>
      <c r="S15" s="9">
        <v>8.75</v>
      </c>
      <c r="T15" s="9">
        <v>5</v>
      </c>
      <c r="U15" s="9">
        <v>0</v>
      </c>
      <c r="V15" s="9">
        <v>25</v>
      </c>
      <c r="W15" s="9">
        <v>1575</v>
      </c>
      <c r="X15" s="9">
        <v>107.5</v>
      </c>
      <c r="Y15" s="9">
        <v>5</v>
      </c>
      <c r="Z15" s="9">
        <v>5</v>
      </c>
      <c r="AA15" s="10">
        <v>15</v>
      </c>
      <c r="AB15" s="166" t="s">
        <v>97</v>
      </c>
    </row>
    <row r="16" spans="1:28" x14ac:dyDescent="0.25">
      <c r="A16" s="7" t="s">
        <v>23</v>
      </c>
      <c r="B16" s="8">
        <v>53135</v>
      </c>
      <c r="C16" s="9">
        <v>4.2699999999999996</v>
      </c>
      <c r="D16" s="9">
        <v>2.5</v>
      </c>
      <c r="E16" s="9">
        <v>230</v>
      </c>
      <c r="F16" s="9">
        <v>70</v>
      </c>
      <c r="G16" s="9">
        <v>8</v>
      </c>
      <c r="H16" s="9">
        <v>1.5</v>
      </c>
      <c r="I16" s="9">
        <v>0</v>
      </c>
      <c r="J16" s="9">
        <v>30</v>
      </c>
      <c r="K16" s="9">
        <v>610</v>
      </c>
      <c r="L16" s="9">
        <v>23</v>
      </c>
      <c r="M16" s="9">
        <v>1</v>
      </c>
      <c r="N16" s="9">
        <v>5</v>
      </c>
      <c r="O16" s="10">
        <v>14</v>
      </c>
      <c r="P16" s="11">
        <f t="shared" si="0"/>
        <v>121.05236499999998</v>
      </c>
      <c r="Q16" s="9">
        <v>575</v>
      </c>
      <c r="R16" s="9">
        <v>175</v>
      </c>
      <c r="S16" s="9">
        <v>20</v>
      </c>
      <c r="T16" s="9">
        <v>3.75</v>
      </c>
      <c r="U16" s="9">
        <v>0</v>
      </c>
      <c r="V16" s="9">
        <v>75</v>
      </c>
      <c r="W16" s="9">
        <v>1525</v>
      </c>
      <c r="X16" s="9">
        <v>57.5</v>
      </c>
      <c r="Y16" s="9">
        <v>2.5</v>
      </c>
      <c r="Z16" s="9">
        <v>12.5</v>
      </c>
      <c r="AA16" s="10">
        <v>35</v>
      </c>
      <c r="AB16" s="166"/>
    </row>
    <row r="17" spans="1:28" x14ac:dyDescent="0.25">
      <c r="A17" s="7" t="s">
        <v>28</v>
      </c>
      <c r="B17" s="8">
        <v>53124</v>
      </c>
      <c r="C17" s="9">
        <v>5.01</v>
      </c>
      <c r="D17" s="9">
        <v>2.5</v>
      </c>
      <c r="E17" s="9">
        <v>220</v>
      </c>
      <c r="F17" s="9">
        <v>20</v>
      </c>
      <c r="G17" s="9">
        <v>2.5</v>
      </c>
      <c r="H17" s="9">
        <v>1</v>
      </c>
      <c r="I17" s="9">
        <v>0</v>
      </c>
      <c r="J17" s="9">
        <v>20</v>
      </c>
      <c r="K17" s="9">
        <v>620</v>
      </c>
      <c r="L17" s="9">
        <v>40</v>
      </c>
      <c r="M17" s="9">
        <v>1</v>
      </c>
      <c r="N17" s="9">
        <v>12</v>
      </c>
      <c r="O17" s="10">
        <v>10</v>
      </c>
      <c r="P17" s="11">
        <f t="shared" si="0"/>
        <v>142.03099499999999</v>
      </c>
      <c r="Q17" s="9">
        <v>550</v>
      </c>
      <c r="R17" s="9">
        <v>50</v>
      </c>
      <c r="S17" s="9">
        <v>6.25</v>
      </c>
      <c r="T17" s="9">
        <v>2.5</v>
      </c>
      <c r="U17" s="9">
        <v>0</v>
      </c>
      <c r="V17" s="9">
        <v>50</v>
      </c>
      <c r="W17" s="9">
        <v>1550</v>
      </c>
      <c r="X17" s="9">
        <v>100</v>
      </c>
      <c r="Y17" s="9">
        <v>2.5</v>
      </c>
      <c r="Z17" s="9">
        <v>30</v>
      </c>
      <c r="AA17" s="10">
        <v>25</v>
      </c>
      <c r="AB17" s="166"/>
    </row>
    <row r="18" spans="1:28" x14ac:dyDescent="0.25">
      <c r="A18" s="7" t="s">
        <v>22</v>
      </c>
      <c r="B18" s="8">
        <v>53131</v>
      </c>
      <c r="C18" s="9">
        <v>4.7300000000000004</v>
      </c>
      <c r="D18" s="9">
        <v>2.5</v>
      </c>
      <c r="E18" s="9">
        <v>220</v>
      </c>
      <c r="F18" s="9">
        <v>45</v>
      </c>
      <c r="G18" s="9">
        <v>5</v>
      </c>
      <c r="H18" s="9">
        <v>1.5</v>
      </c>
      <c r="I18" s="9">
        <v>0</v>
      </c>
      <c r="J18" s="9">
        <v>40</v>
      </c>
      <c r="K18" s="9">
        <v>770</v>
      </c>
      <c r="L18" s="9">
        <v>34</v>
      </c>
      <c r="M18" s="9">
        <v>1</v>
      </c>
      <c r="N18" s="9">
        <v>2</v>
      </c>
      <c r="O18" s="10">
        <v>10</v>
      </c>
      <c r="P18" s="11">
        <f t="shared" si="0"/>
        <v>134.09313500000002</v>
      </c>
      <c r="Q18" s="9">
        <v>550</v>
      </c>
      <c r="R18" s="9">
        <v>112.5</v>
      </c>
      <c r="S18" s="9">
        <v>12.5</v>
      </c>
      <c r="T18" s="9">
        <v>3.75</v>
      </c>
      <c r="U18" s="9">
        <v>0</v>
      </c>
      <c r="V18" s="9">
        <v>100</v>
      </c>
      <c r="W18" s="9">
        <v>1925</v>
      </c>
      <c r="X18" s="9">
        <v>85</v>
      </c>
      <c r="Y18" s="9">
        <v>2.5</v>
      </c>
      <c r="Z18" s="9">
        <v>5</v>
      </c>
      <c r="AA18" s="10">
        <v>25</v>
      </c>
      <c r="AB18" s="166"/>
    </row>
    <row r="19" spans="1:28" x14ac:dyDescent="0.25">
      <c r="A19" s="7" t="s">
        <v>37</v>
      </c>
      <c r="B19" s="8">
        <v>53108</v>
      </c>
      <c r="C19" s="9">
        <v>4.51</v>
      </c>
      <c r="D19" s="9">
        <v>2.5</v>
      </c>
      <c r="E19" s="9">
        <v>220</v>
      </c>
      <c r="F19" s="9">
        <v>45</v>
      </c>
      <c r="G19" s="9">
        <v>5</v>
      </c>
      <c r="H19" s="9">
        <v>2</v>
      </c>
      <c r="I19" s="9">
        <v>0</v>
      </c>
      <c r="J19" s="9">
        <v>20</v>
      </c>
      <c r="K19" s="9">
        <v>760</v>
      </c>
      <c r="L19" s="9">
        <v>31</v>
      </c>
      <c r="M19" s="9">
        <v>2</v>
      </c>
      <c r="N19" s="9">
        <v>2</v>
      </c>
      <c r="O19" s="10">
        <v>11</v>
      </c>
      <c r="P19" s="11">
        <f t="shared" si="0"/>
        <v>127.85624499999999</v>
      </c>
      <c r="Q19" s="9">
        <v>550</v>
      </c>
      <c r="R19" s="9">
        <v>112.5</v>
      </c>
      <c r="S19" s="9">
        <v>12.5</v>
      </c>
      <c r="T19" s="9">
        <v>5</v>
      </c>
      <c r="U19" s="9">
        <v>0</v>
      </c>
      <c r="V19" s="9">
        <v>50</v>
      </c>
      <c r="W19" s="9">
        <v>1900</v>
      </c>
      <c r="X19" s="9">
        <v>77.5</v>
      </c>
      <c r="Y19" s="9">
        <v>5</v>
      </c>
      <c r="Z19" s="9">
        <v>5</v>
      </c>
      <c r="AA19" s="10">
        <v>27.5</v>
      </c>
      <c r="AB19" s="166"/>
    </row>
    <row r="20" spans="1:28" x14ac:dyDescent="0.25">
      <c r="A20" s="7" t="s">
        <v>21</v>
      </c>
      <c r="B20" s="8">
        <v>53114</v>
      </c>
      <c r="C20" s="9">
        <v>4.3</v>
      </c>
      <c r="D20" s="9">
        <v>2.5</v>
      </c>
      <c r="E20" s="9">
        <v>210</v>
      </c>
      <c r="F20" s="9">
        <v>60</v>
      </c>
      <c r="G20" s="9">
        <v>7</v>
      </c>
      <c r="H20" s="9">
        <v>1</v>
      </c>
      <c r="I20" s="9">
        <v>0</v>
      </c>
      <c r="J20" s="9">
        <v>20</v>
      </c>
      <c r="K20" s="9">
        <v>870</v>
      </c>
      <c r="L20" s="9">
        <v>24</v>
      </c>
      <c r="M20" s="9">
        <v>3</v>
      </c>
      <c r="N20" s="9">
        <v>4</v>
      </c>
      <c r="O20" s="10">
        <v>14</v>
      </c>
      <c r="P20" s="11">
        <f t="shared" si="0"/>
        <v>121.90284999999999</v>
      </c>
      <c r="Q20" s="9">
        <v>525</v>
      </c>
      <c r="R20" s="9">
        <v>150</v>
      </c>
      <c r="S20" s="9">
        <v>17.5</v>
      </c>
      <c r="T20" s="9">
        <v>2.5</v>
      </c>
      <c r="U20" s="9">
        <v>0</v>
      </c>
      <c r="V20" s="9">
        <v>50</v>
      </c>
      <c r="W20" s="9">
        <v>2175</v>
      </c>
      <c r="X20" s="9">
        <v>60</v>
      </c>
      <c r="Y20" s="9">
        <v>7.5</v>
      </c>
      <c r="Z20" s="9">
        <v>10</v>
      </c>
      <c r="AA20" s="10">
        <v>35</v>
      </c>
      <c r="AB20" s="166"/>
    </row>
    <row r="21" spans="1:28" x14ac:dyDescent="0.25">
      <c r="A21" s="7" t="s">
        <v>34</v>
      </c>
      <c r="B21" s="8">
        <v>53137</v>
      </c>
      <c r="C21" s="9">
        <v>4.8</v>
      </c>
      <c r="D21" s="9">
        <v>2.5</v>
      </c>
      <c r="E21" s="9">
        <v>210</v>
      </c>
      <c r="F21" s="9">
        <v>50</v>
      </c>
      <c r="G21" s="9">
        <v>6</v>
      </c>
      <c r="H21" s="9">
        <v>3</v>
      </c>
      <c r="I21" s="9">
        <v>0</v>
      </c>
      <c r="J21" s="9">
        <v>20</v>
      </c>
      <c r="K21" s="9">
        <v>570</v>
      </c>
      <c r="L21" s="9">
        <v>33</v>
      </c>
      <c r="M21" s="9">
        <v>2</v>
      </c>
      <c r="N21" s="9">
        <v>5</v>
      </c>
      <c r="O21" s="10">
        <v>8</v>
      </c>
      <c r="P21" s="11">
        <f t="shared" si="0"/>
        <v>136.07759999999999</v>
      </c>
      <c r="Q21" s="9">
        <v>525</v>
      </c>
      <c r="R21" s="9">
        <v>125</v>
      </c>
      <c r="S21" s="9">
        <v>15</v>
      </c>
      <c r="T21" s="9">
        <v>7.5</v>
      </c>
      <c r="U21" s="9">
        <v>0</v>
      </c>
      <c r="V21" s="9">
        <v>50</v>
      </c>
      <c r="W21" s="9">
        <v>1425</v>
      </c>
      <c r="X21" s="9">
        <v>82.5</v>
      </c>
      <c r="Y21" s="9">
        <v>5</v>
      </c>
      <c r="Z21" s="9">
        <v>12.5</v>
      </c>
      <c r="AA21" s="10">
        <v>20</v>
      </c>
      <c r="AB21" s="166"/>
    </row>
    <row r="22" spans="1:28" x14ac:dyDescent="0.25">
      <c r="A22" s="12" t="s">
        <v>35</v>
      </c>
      <c r="B22" s="13">
        <v>53162</v>
      </c>
      <c r="C22" s="14">
        <v>4.37</v>
      </c>
      <c r="D22" s="14">
        <v>2.5</v>
      </c>
      <c r="E22" s="14">
        <v>200</v>
      </c>
      <c r="F22" s="14">
        <v>40</v>
      </c>
      <c r="G22" s="14">
        <v>4.5</v>
      </c>
      <c r="H22" s="14">
        <v>2.5</v>
      </c>
      <c r="I22" s="14">
        <v>0</v>
      </c>
      <c r="J22" s="14">
        <v>15</v>
      </c>
      <c r="K22" s="14">
        <v>370</v>
      </c>
      <c r="L22" s="14">
        <v>31</v>
      </c>
      <c r="M22" s="14">
        <v>5</v>
      </c>
      <c r="N22" s="14">
        <v>8</v>
      </c>
      <c r="O22" s="15">
        <v>9</v>
      </c>
      <c r="P22" s="11">
        <f t="shared" si="0"/>
        <v>123.887315</v>
      </c>
      <c r="Q22" s="14">
        <v>500</v>
      </c>
      <c r="R22" s="14">
        <v>100</v>
      </c>
      <c r="S22" s="14">
        <v>11.25</v>
      </c>
      <c r="T22" s="14">
        <v>6.25</v>
      </c>
      <c r="U22" s="14">
        <v>0</v>
      </c>
      <c r="V22" s="14">
        <v>37.5</v>
      </c>
      <c r="W22" s="14">
        <v>925</v>
      </c>
      <c r="X22" s="14">
        <v>77.5</v>
      </c>
      <c r="Y22" s="14">
        <v>12.5</v>
      </c>
      <c r="Z22" s="14">
        <v>20</v>
      </c>
      <c r="AA22" s="15">
        <v>22.5</v>
      </c>
      <c r="AB22" s="166"/>
    </row>
    <row r="23" spans="1:28" ht="15.75" thickBot="1" x14ac:dyDescent="0.3">
      <c r="A23" s="16" t="s">
        <v>27</v>
      </c>
      <c r="B23" s="17">
        <v>53170</v>
      </c>
      <c r="C23" s="18">
        <v>3.7</v>
      </c>
      <c r="D23" s="18">
        <v>2</v>
      </c>
      <c r="E23" s="18">
        <v>210</v>
      </c>
      <c r="F23" s="18">
        <v>30</v>
      </c>
      <c r="G23" s="18">
        <v>3</v>
      </c>
      <c r="H23" s="18">
        <v>1.5</v>
      </c>
      <c r="I23" s="18">
        <v>0</v>
      </c>
      <c r="J23" s="18">
        <v>55</v>
      </c>
      <c r="K23" s="18">
        <v>800</v>
      </c>
      <c r="L23" s="18">
        <v>21</v>
      </c>
      <c r="M23" s="18">
        <v>2</v>
      </c>
      <c r="N23" s="18">
        <v>2</v>
      </c>
      <c r="O23" s="19">
        <v>24</v>
      </c>
      <c r="P23" s="20">
        <f t="shared" si="0"/>
        <v>104.89315000000001</v>
      </c>
      <c r="Q23" s="18">
        <v>420</v>
      </c>
      <c r="R23" s="18">
        <v>60</v>
      </c>
      <c r="S23" s="18">
        <v>6</v>
      </c>
      <c r="T23" s="18">
        <v>3</v>
      </c>
      <c r="U23" s="18">
        <v>0</v>
      </c>
      <c r="V23" s="18">
        <v>110</v>
      </c>
      <c r="W23" s="18">
        <v>1600</v>
      </c>
      <c r="X23" s="18">
        <v>42</v>
      </c>
      <c r="Y23" s="18">
        <v>4</v>
      </c>
      <c r="Z23" s="18">
        <v>4</v>
      </c>
      <c r="AA23" s="19">
        <v>48</v>
      </c>
      <c r="AB23" s="166"/>
    </row>
    <row r="24" spans="1:2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row>
  </sheetData>
  <sortState xmlns:xlrd2="http://schemas.microsoft.com/office/spreadsheetml/2017/richdata2" ref="A6:AA23">
    <sortCondition descending="1" ref="Q6:Q23"/>
  </sortState>
  <mergeCells count="35">
    <mergeCell ref="B1:O2"/>
    <mergeCell ref="E3:F3"/>
    <mergeCell ref="G3:I3"/>
    <mergeCell ref="J3:K3"/>
    <mergeCell ref="L3:O3"/>
    <mergeCell ref="A1:A2"/>
    <mergeCell ref="P4:P5"/>
    <mergeCell ref="P1:AA2"/>
    <mergeCell ref="Q3:R3"/>
    <mergeCell ref="S3:U3"/>
    <mergeCell ref="V3:W3"/>
    <mergeCell ref="X3:AA3"/>
    <mergeCell ref="Q4:Q5"/>
    <mergeCell ref="R4:R5"/>
    <mergeCell ref="S4:S5"/>
    <mergeCell ref="T4:T5"/>
    <mergeCell ref="V4:V5"/>
    <mergeCell ref="W4:W5"/>
    <mergeCell ref="K4:K5"/>
    <mergeCell ref="L4:L5"/>
    <mergeCell ref="N4:N5"/>
    <mergeCell ref="A4:A5"/>
    <mergeCell ref="A3:D3"/>
    <mergeCell ref="O4:O5"/>
    <mergeCell ref="C4:C5"/>
    <mergeCell ref="E4:E5"/>
    <mergeCell ref="F4:F5"/>
    <mergeCell ref="G4:G5"/>
    <mergeCell ref="H4:H5"/>
    <mergeCell ref="J4:J5"/>
    <mergeCell ref="AB6:AB14"/>
    <mergeCell ref="AB15:AB23"/>
    <mergeCell ref="X4:X5"/>
    <mergeCell ref="Z4:Z5"/>
    <mergeCell ref="AA4:AA5"/>
  </mergeCells>
  <pageMargins left="0.7" right="0.7" top="0.75" bottom="0.75" header="0.3" footer="0.3"/>
  <pageSetup scale="77"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5"/>
  <sheetViews>
    <sheetView topLeftCell="A7" workbookViewId="0">
      <selection activeCell="B31" sqref="B31:H32"/>
    </sheetView>
  </sheetViews>
  <sheetFormatPr defaultRowHeight="15" x14ac:dyDescent="0.25"/>
  <cols>
    <col min="1" max="1" width="23.140625" bestFit="1" customWidth="1"/>
    <col min="2" max="2" width="27" bestFit="1" customWidth="1"/>
    <col min="3" max="3" width="8.140625" style="1" bestFit="1" customWidth="1"/>
    <col min="4" max="4" width="9.140625" style="1"/>
    <col min="5" max="5" width="6.85546875" style="1" customWidth="1"/>
    <col min="6" max="6" width="27" bestFit="1" customWidth="1"/>
    <col min="7" max="7" width="8.140625" style="1" bestFit="1" customWidth="1"/>
    <col min="8" max="8" width="9.140625" style="1"/>
    <col min="9" max="9" width="7" style="1" bestFit="1" customWidth="1"/>
    <col min="11" max="12" width="12.28515625" customWidth="1"/>
    <col min="13" max="13" width="7.140625" customWidth="1"/>
    <col min="14" max="14" width="5.5703125" customWidth="1"/>
    <col min="15" max="15" width="6.7109375" customWidth="1"/>
    <col min="16" max="16" width="5.140625" customWidth="1"/>
  </cols>
  <sheetData>
    <row r="1" spans="1:12" x14ac:dyDescent="0.25">
      <c r="A1" s="210" t="s">
        <v>49</v>
      </c>
      <c r="B1" s="208" t="s">
        <v>50</v>
      </c>
      <c r="C1" s="205" t="s">
        <v>44</v>
      </c>
      <c r="D1" s="205"/>
      <c r="E1" s="206"/>
      <c r="F1" s="212" t="s">
        <v>50</v>
      </c>
      <c r="G1" s="207" t="s">
        <v>72</v>
      </c>
      <c r="H1" s="207"/>
      <c r="I1" s="207"/>
    </row>
    <row r="2" spans="1:12" ht="15.75" thickBot="1" x14ac:dyDescent="0.3">
      <c r="A2" s="211"/>
      <c r="B2" s="209"/>
      <c r="C2" s="34" t="s">
        <v>1</v>
      </c>
      <c r="D2" s="34" t="s">
        <v>45</v>
      </c>
      <c r="E2" s="35" t="s">
        <v>9</v>
      </c>
      <c r="F2" s="213"/>
      <c r="G2" s="34" t="s">
        <v>1</v>
      </c>
      <c r="H2" s="34" t="s">
        <v>45</v>
      </c>
      <c r="I2" s="34" t="s">
        <v>9</v>
      </c>
    </row>
    <row r="3" spans="1:12" x14ac:dyDescent="0.25">
      <c r="A3" s="22" t="s">
        <v>43</v>
      </c>
      <c r="B3" s="26" t="s">
        <v>51</v>
      </c>
      <c r="C3" s="36">
        <v>190</v>
      </c>
      <c r="D3" s="56">
        <v>1</v>
      </c>
      <c r="E3" s="37">
        <f t="shared" ref="E3:E19" si="0">C3*D3</f>
        <v>190</v>
      </c>
      <c r="F3" s="26" t="s">
        <v>51</v>
      </c>
      <c r="G3" s="36">
        <v>190</v>
      </c>
      <c r="H3" s="56">
        <v>0</v>
      </c>
      <c r="I3" s="37">
        <f>G3*H3</f>
        <v>0</v>
      </c>
      <c r="K3" s="6"/>
      <c r="L3" s="6"/>
    </row>
    <row r="4" spans="1:12" x14ac:dyDescent="0.25">
      <c r="A4" s="25"/>
      <c r="B4" s="27" t="s">
        <v>53</v>
      </c>
      <c r="C4" s="38">
        <v>157</v>
      </c>
      <c r="D4" s="57">
        <v>0</v>
      </c>
      <c r="E4" s="39">
        <f t="shared" si="0"/>
        <v>0</v>
      </c>
      <c r="F4" s="27" t="s">
        <v>53</v>
      </c>
      <c r="G4" s="38">
        <v>157</v>
      </c>
      <c r="H4" s="57">
        <v>2</v>
      </c>
      <c r="I4" s="39">
        <f>G4*H4</f>
        <v>314</v>
      </c>
      <c r="K4" s="6"/>
      <c r="L4" s="6"/>
    </row>
    <row r="5" spans="1:12" x14ac:dyDescent="0.25">
      <c r="A5" s="25"/>
      <c r="B5" s="27" t="s">
        <v>65</v>
      </c>
      <c r="C5" s="38">
        <v>160</v>
      </c>
      <c r="D5" s="57">
        <v>0</v>
      </c>
      <c r="E5" s="39">
        <f t="shared" si="0"/>
        <v>0</v>
      </c>
      <c r="F5" s="27" t="s">
        <v>65</v>
      </c>
      <c r="G5" s="38">
        <v>160</v>
      </c>
      <c r="H5" s="57">
        <v>2</v>
      </c>
      <c r="I5" s="39">
        <f>G5*H5</f>
        <v>320</v>
      </c>
      <c r="K5" s="6"/>
      <c r="L5" s="6"/>
    </row>
    <row r="6" spans="1:12" x14ac:dyDescent="0.25">
      <c r="A6" s="23"/>
      <c r="B6" s="28" t="s">
        <v>55</v>
      </c>
      <c r="C6" s="38">
        <v>250</v>
      </c>
      <c r="D6" s="57">
        <v>1</v>
      </c>
      <c r="E6" s="39">
        <f t="shared" si="0"/>
        <v>250</v>
      </c>
      <c r="F6" s="28" t="s">
        <v>55</v>
      </c>
      <c r="G6" s="38">
        <v>250</v>
      </c>
      <c r="H6" s="57">
        <v>1</v>
      </c>
      <c r="I6" s="39">
        <f t="shared" ref="I6:I18" si="1">G6*H6</f>
        <v>250</v>
      </c>
      <c r="K6" s="6"/>
      <c r="L6" s="6"/>
    </row>
    <row r="7" spans="1:12" x14ac:dyDescent="0.25">
      <c r="A7" s="43"/>
      <c r="B7" s="44" t="s">
        <v>70</v>
      </c>
      <c r="C7" s="45">
        <v>2</v>
      </c>
      <c r="D7" s="58">
        <v>1</v>
      </c>
      <c r="E7" s="46">
        <f>C7*D7</f>
        <v>2</v>
      </c>
      <c r="F7" s="44" t="s">
        <v>70</v>
      </c>
      <c r="G7" s="45">
        <v>2</v>
      </c>
      <c r="H7" s="58">
        <v>0</v>
      </c>
      <c r="I7" s="46">
        <f>G7*H7</f>
        <v>0</v>
      </c>
      <c r="K7" s="6"/>
      <c r="L7" s="6"/>
    </row>
    <row r="8" spans="1:12" x14ac:dyDescent="0.25">
      <c r="A8" s="43"/>
      <c r="B8" s="44" t="s">
        <v>71</v>
      </c>
      <c r="C8" s="45">
        <v>80</v>
      </c>
      <c r="D8" s="58">
        <v>0</v>
      </c>
      <c r="E8" s="46">
        <f>C8*D8</f>
        <v>0</v>
      </c>
      <c r="F8" s="44" t="s">
        <v>71</v>
      </c>
      <c r="G8" s="45">
        <v>80</v>
      </c>
      <c r="H8" s="58">
        <v>1</v>
      </c>
      <c r="I8" s="46">
        <f>G8*H8</f>
        <v>80</v>
      </c>
      <c r="K8" s="6"/>
      <c r="L8" s="6"/>
    </row>
    <row r="9" spans="1:12" ht="15.75" thickBot="1" x14ac:dyDescent="0.3">
      <c r="A9" s="24"/>
      <c r="B9" s="29" t="s">
        <v>57</v>
      </c>
      <c r="C9" s="40">
        <v>110</v>
      </c>
      <c r="D9" s="59">
        <v>0</v>
      </c>
      <c r="E9" s="41">
        <f t="shared" si="0"/>
        <v>0</v>
      </c>
      <c r="F9" s="29" t="s">
        <v>52</v>
      </c>
      <c r="G9" s="40">
        <v>110</v>
      </c>
      <c r="H9" s="59">
        <v>0</v>
      </c>
      <c r="I9" s="41">
        <f t="shared" si="1"/>
        <v>0</v>
      </c>
      <c r="K9" s="6"/>
      <c r="L9" s="6"/>
    </row>
    <row r="10" spans="1:12" x14ac:dyDescent="0.25">
      <c r="A10" s="22" t="s">
        <v>46</v>
      </c>
      <c r="B10" s="30" t="s">
        <v>56</v>
      </c>
      <c r="C10" s="21">
        <v>7</v>
      </c>
      <c r="D10" s="60">
        <v>15</v>
      </c>
      <c r="E10" s="42">
        <f t="shared" si="0"/>
        <v>105</v>
      </c>
      <c r="F10" s="31" t="s">
        <v>56</v>
      </c>
      <c r="G10" s="21">
        <v>7</v>
      </c>
      <c r="H10" s="60">
        <v>15</v>
      </c>
      <c r="I10" s="42">
        <f t="shared" si="1"/>
        <v>105</v>
      </c>
      <c r="K10" s="6"/>
      <c r="L10" s="6"/>
    </row>
    <row r="11" spans="1:12" x14ac:dyDescent="0.25">
      <c r="A11" s="23"/>
      <c r="B11" s="28" t="s">
        <v>57</v>
      </c>
      <c r="C11" s="38">
        <v>110</v>
      </c>
      <c r="D11" s="57">
        <v>2</v>
      </c>
      <c r="E11" s="39">
        <f t="shared" si="0"/>
        <v>220</v>
      </c>
      <c r="F11" s="32" t="s">
        <v>57</v>
      </c>
      <c r="G11" s="38">
        <v>110</v>
      </c>
      <c r="H11" s="57">
        <v>1</v>
      </c>
      <c r="I11" s="39">
        <f t="shared" si="1"/>
        <v>110</v>
      </c>
      <c r="K11" s="6"/>
      <c r="L11" s="6"/>
    </row>
    <row r="12" spans="1:12" x14ac:dyDescent="0.25">
      <c r="A12" s="23"/>
      <c r="B12" s="28" t="s">
        <v>69</v>
      </c>
      <c r="C12" s="38">
        <v>250</v>
      </c>
      <c r="D12" s="57">
        <v>1</v>
      </c>
      <c r="E12" s="39">
        <f t="shared" si="0"/>
        <v>250</v>
      </c>
      <c r="F12" s="28" t="s">
        <v>69</v>
      </c>
      <c r="G12" s="38">
        <v>250</v>
      </c>
      <c r="H12" s="57">
        <v>0</v>
      </c>
      <c r="I12" s="39">
        <f t="shared" si="1"/>
        <v>0</v>
      </c>
      <c r="K12" s="6"/>
      <c r="L12" s="6"/>
    </row>
    <row r="13" spans="1:12" x14ac:dyDescent="0.25">
      <c r="A13" s="23"/>
      <c r="B13" s="28" t="s">
        <v>95</v>
      </c>
      <c r="C13" s="38">
        <v>190</v>
      </c>
      <c r="D13" s="57">
        <v>0</v>
      </c>
      <c r="E13" s="39">
        <f t="shared" si="0"/>
        <v>0</v>
      </c>
      <c r="F13" s="32" t="s">
        <v>95</v>
      </c>
      <c r="G13" s="38">
        <v>190</v>
      </c>
      <c r="H13" s="57">
        <v>1</v>
      </c>
      <c r="I13" s="39">
        <f t="shared" si="1"/>
        <v>190</v>
      </c>
      <c r="K13" s="6"/>
      <c r="L13" s="6"/>
    </row>
    <row r="14" spans="1:12" x14ac:dyDescent="0.25">
      <c r="A14" s="23"/>
      <c r="B14" s="28" t="s">
        <v>55</v>
      </c>
      <c r="C14" s="38">
        <v>250</v>
      </c>
      <c r="D14" s="57">
        <v>0</v>
      </c>
      <c r="E14" s="39">
        <f t="shared" si="0"/>
        <v>0</v>
      </c>
      <c r="F14" s="32" t="s">
        <v>55</v>
      </c>
      <c r="G14" s="38">
        <v>250</v>
      </c>
      <c r="H14" s="57">
        <v>0</v>
      </c>
      <c r="I14" s="39">
        <f t="shared" si="1"/>
        <v>0</v>
      </c>
      <c r="K14" s="6"/>
      <c r="L14" s="6"/>
    </row>
    <row r="15" spans="1:12" x14ac:dyDescent="0.25">
      <c r="A15" s="23"/>
      <c r="B15" s="28" t="s">
        <v>66</v>
      </c>
      <c r="C15" s="38">
        <v>160</v>
      </c>
      <c r="D15" s="57">
        <v>1</v>
      </c>
      <c r="E15" s="39">
        <f>C15*D15</f>
        <v>160</v>
      </c>
      <c r="F15" s="28" t="s">
        <v>66</v>
      </c>
      <c r="G15" s="38">
        <v>160</v>
      </c>
      <c r="H15" s="57">
        <v>1</v>
      </c>
      <c r="I15" s="39">
        <f t="shared" si="1"/>
        <v>160</v>
      </c>
      <c r="K15" s="6"/>
      <c r="L15" s="6"/>
    </row>
    <row r="16" spans="1:12" x14ac:dyDescent="0.25">
      <c r="A16" s="23"/>
      <c r="B16" s="28" t="s">
        <v>64</v>
      </c>
      <c r="C16" s="38">
        <v>25</v>
      </c>
      <c r="D16" s="57">
        <v>2</v>
      </c>
      <c r="E16" s="39">
        <f t="shared" si="0"/>
        <v>50</v>
      </c>
      <c r="F16" s="32" t="s">
        <v>64</v>
      </c>
      <c r="G16" s="38">
        <v>25</v>
      </c>
      <c r="H16" s="57">
        <v>1</v>
      </c>
      <c r="I16" s="39">
        <f t="shared" si="1"/>
        <v>25</v>
      </c>
      <c r="K16" s="6"/>
      <c r="L16" s="6"/>
    </row>
    <row r="17" spans="1:17" x14ac:dyDescent="0.25">
      <c r="A17" s="23"/>
      <c r="B17" s="28" t="s">
        <v>58</v>
      </c>
      <c r="C17" s="38">
        <v>80</v>
      </c>
      <c r="D17" s="57">
        <v>1</v>
      </c>
      <c r="E17" s="39">
        <f t="shared" si="0"/>
        <v>80</v>
      </c>
      <c r="F17" s="32" t="s">
        <v>58</v>
      </c>
      <c r="G17" s="38">
        <v>80</v>
      </c>
      <c r="H17" s="57">
        <v>1</v>
      </c>
      <c r="I17" s="39">
        <f t="shared" si="1"/>
        <v>80</v>
      </c>
      <c r="K17" s="6"/>
      <c r="L17" s="6"/>
    </row>
    <row r="18" spans="1:17" ht="15.75" thickBot="1" x14ac:dyDescent="0.3">
      <c r="A18" s="24"/>
      <c r="B18" s="29" t="s">
        <v>59</v>
      </c>
      <c r="C18" s="40">
        <v>240</v>
      </c>
      <c r="D18" s="59">
        <v>1</v>
      </c>
      <c r="E18" s="41">
        <f t="shared" si="0"/>
        <v>240</v>
      </c>
      <c r="F18" s="33" t="s">
        <v>59</v>
      </c>
      <c r="G18" s="40">
        <v>240</v>
      </c>
      <c r="H18" s="59">
        <v>1</v>
      </c>
      <c r="I18" s="41">
        <f t="shared" si="1"/>
        <v>240</v>
      </c>
      <c r="K18" s="6"/>
      <c r="L18" s="6"/>
    </row>
    <row r="19" spans="1:17" ht="15.75" thickBot="1" x14ac:dyDescent="0.3">
      <c r="A19" s="22" t="s">
        <v>62</v>
      </c>
      <c r="B19" s="61" t="s">
        <v>60</v>
      </c>
      <c r="C19" s="56">
        <v>618</v>
      </c>
      <c r="D19" s="56">
        <v>1</v>
      </c>
      <c r="E19" s="41">
        <f t="shared" si="0"/>
        <v>618</v>
      </c>
      <c r="F19" s="62" t="s">
        <v>68</v>
      </c>
      <c r="G19" s="56">
        <v>930</v>
      </c>
      <c r="H19" s="56">
        <v>1</v>
      </c>
      <c r="I19" s="37">
        <f>H19*G19</f>
        <v>930</v>
      </c>
      <c r="K19" s="6"/>
      <c r="L19" s="6"/>
    </row>
    <row r="20" spans="1:17" x14ac:dyDescent="0.25">
      <c r="A20" s="23"/>
      <c r="B20" s="28" t="s">
        <v>48</v>
      </c>
      <c r="C20" s="38">
        <v>206</v>
      </c>
      <c r="D20" s="57">
        <v>2</v>
      </c>
      <c r="E20" s="39">
        <f>D20*C20</f>
        <v>412</v>
      </c>
      <c r="F20" s="32" t="s">
        <v>48</v>
      </c>
      <c r="G20" s="38">
        <v>206</v>
      </c>
      <c r="H20" s="57">
        <v>0</v>
      </c>
      <c r="I20" s="39">
        <f>H20*G20</f>
        <v>0</v>
      </c>
      <c r="K20" s="6"/>
      <c r="L20" s="6"/>
    </row>
    <row r="21" spans="1:17" x14ac:dyDescent="0.25">
      <c r="A21" s="23"/>
      <c r="B21" s="28" t="s">
        <v>57</v>
      </c>
      <c r="C21" s="38">
        <v>110</v>
      </c>
      <c r="D21" s="57">
        <v>2</v>
      </c>
      <c r="E21" s="39">
        <f>C21*D21</f>
        <v>220</v>
      </c>
      <c r="F21" s="32" t="s">
        <v>57</v>
      </c>
      <c r="G21" s="38">
        <v>110</v>
      </c>
      <c r="H21" s="57">
        <v>1</v>
      </c>
      <c r="I21" s="39">
        <f>G21*H21</f>
        <v>110</v>
      </c>
      <c r="K21" s="6"/>
      <c r="L21" s="6"/>
    </row>
    <row r="22" spans="1:17" ht="15.75" thickBot="1" x14ac:dyDescent="0.3">
      <c r="A22" s="24" t="s">
        <v>47</v>
      </c>
      <c r="B22" s="29" t="s">
        <v>67</v>
      </c>
      <c r="C22" s="40">
        <f>110/3</f>
        <v>36.666666666666664</v>
      </c>
      <c r="D22" s="59">
        <v>2</v>
      </c>
      <c r="E22" s="41">
        <f>C22*D22</f>
        <v>73.333333333333329</v>
      </c>
      <c r="F22" s="33" t="s">
        <v>54</v>
      </c>
      <c r="G22" s="40">
        <f>110/3</f>
        <v>36.666666666666664</v>
      </c>
      <c r="H22" s="59">
        <v>0</v>
      </c>
      <c r="I22" s="41">
        <f>G22*H22</f>
        <v>0</v>
      </c>
      <c r="K22" s="6"/>
      <c r="L22" s="6"/>
    </row>
    <row r="23" spans="1:17" ht="19.5" thickBot="1" x14ac:dyDescent="0.35">
      <c r="A23" s="199" t="s">
        <v>61</v>
      </c>
      <c r="B23" s="200"/>
      <c r="C23" s="200"/>
      <c r="D23" s="201"/>
      <c r="E23" s="64">
        <f>SUM(E3:E22)</f>
        <v>2870.3333333333335</v>
      </c>
      <c r="F23" s="202"/>
      <c r="G23" s="203"/>
      <c r="H23" s="204"/>
      <c r="I23" s="64">
        <f>SUM(I3:I22)</f>
        <v>2914</v>
      </c>
      <c r="K23" s="6"/>
      <c r="L23" s="6"/>
    </row>
    <row r="25" spans="1:17" ht="15.75" thickBot="1" x14ac:dyDescent="0.3"/>
    <row r="26" spans="1:17" ht="33" customHeight="1" thickBot="1" x14ac:dyDescent="0.3">
      <c r="B26" s="63"/>
      <c r="C26" s="197" t="s">
        <v>96</v>
      </c>
      <c r="D26" s="198"/>
      <c r="E26" s="198"/>
      <c r="F26" s="198"/>
      <c r="G26" s="198"/>
      <c r="H26" s="198"/>
      <c r="I26" s="198"/>
      <c r="K26" s="71"/>
      <c r="L26" s="71"/>
      <c r="M26" s="72"/>
      <c r="N26" s="72"/>
      <c r="O26" s="72"/>
      <c r="P26" s="71"/>
      <c r="Q26" s="71"/>
    </row>
    <row r="27" spans="1:17" x14ac:dyDescent="0.25">
      <c r="K27" s="71" t="s">
        <v>47</v>
      </c>
      <c r="L27" s="71"/>
      <c r="M27" s="71"/>
      <c r="N27" s="71"/>
      <c r="O27" s="71"/>
      <c r="P27" s="71"/>
      <c r="Q27" s="71"/>
    </row>
    <row r="28" spans="1:17" x14ac:dyDescent="0.25">
      <c r="B28" s="252" t="s">
        <v>195</v>
      </c>
      <c r="C28" s="252"/>
      <c r="D28" s="252"/>
      <c r="E28" s="252"/>
      <c r="F28" s="252"/>
      <c r="G28" s="252"/>
      <c r="H28" s="252"/>
      <c r="K28" s="71"/>
      <c r="L28" s="71"/>
      <c r="M28" s="71"/>
      <c r="N28" s="71"/>
      <c r="O28" s="71"/>
      <c r="P28" s="71"/>
      <c r="Q28" s="71"/>
    </row>
    <row r="29" spans="1:17" x14ac:dyDescent="0.25">
      <c r="B29" s="252"/>
      <c r="C29" s="252"/>
      <c r="D29" s="252"/>
      <c r="E29" s="252"/>
      <c r="F29" s="252"/>
      <c r="G29" s="252"/>
      <c r="H29" s="252"/>
      <c r="K29" s="71"/>
      <c r="L29" s="71"/>
      <c r="M29" s="71"/>
      <c r="N29" s="71"/>
      <c r="O29" s="71"/>
      <c r="P29" s="71"/>
      <c r="Q29" s="71"/>
    </row>
    <row r="30" spans="1:17" x14ac:dyDescent="0.25">
      <c r="K30" s="71"/>
      <c r="L30" s="71"/>
      <c r="M30" s="71"/>
      <c r="N30" s="71"/>
      <c r="O30" s="71"/>
      <c r="P30" s="71"/>
      <c r="Q30" s="71"/>
    </row>
    <row r="31" spans="1:17" x14ac:dyDescent="0.25">
      <c r="B31" s="251" t="s">
        <v>198</v>
      </c>
      <c r="C31" s="251"/>
      <c r="D31" s="251"/>
      <c r="E31" s="251"/>
      <c r="F31" s="251"/>
      <c r="G31" s="251"/>
      <c r="H31" s="251"/>
      <c r="K31" s="71"/>
      <c r="L31" s="71"/>
      <c r="M31" s="71"/>
      <c r="N31" s="71"/>
      <c r="O31" s="71"/>
      <c r="P31" s="71"/>
      <c r="Q31" s="71"/>
    </row>
    <row r="32" spans="1:17" x14ac:dyDescent="0.25">
      <c r="B32" s="251"/>
      <c r="C32" s="251"/>
      <c r="D32" s="251"/>
      <c r="E32" s="251"/>
      <c r="F32" s="251"/>
      <c r="G32" s="251"/>
      <c r="H32" s="251"/>
      <c r="K32" s="71"/>
      <c r="L32" s="71"/>
      <c r="M32" s="71"/>
      <c r="N32" s="71"/>
      <c r="O32" s="71"/>
      <c r="P32" s="71"/>
      <c r="Q32" s="71"/>
    </row>
    <row r="33" spans="11:17" x14ac:dyDescent="0.25">
      <c r="K33" s="71"/>
      <c r="L33" s="71"/>
      <c r="M33" s="71"/>
      <c r="N33" s="71"/>
      <c r="O33" s="71"/>
      <c r="P33" s="71"/>
      <c r="Q33" s="71"/>
    </row>
    <row r="34" spans="11:17" x14ac:dyDescent="0.25">
      <c r="K34" s="71"/>
      <c r="L34" s="71"/>
      <c r="M34" s="71"/>
      <c r="N34" s="71"/>
      <c r="O34" s="71"/>
      <c r="P34" s="71"/>
      <c r="Q34" s="71"/>
    </row>
    <row r="35" spans="11:17" x14ac:dyDescent="0.25">
      <c r="K35" s="71"/>
      <c r="L35" s="71"/>
      <c r="M35" s="71"/>
      <c r="N35" s="71"/>
      <c r="O35" s="71"/>
      <c r="P35" s="71"/>
      <c r="Q35" s="71"/>
    </row>
    <row r="36" spans="11:17" x14ac:dyDescent="0.25">
      <c r="K36" s="71"/>
      <c r="L36" s="71"/>
      <c r="M36" s="71"/>
      <c r="N36" s="71"/>
      <c r="O36" s="71"/>
      <c r="P36" s="71"/>
      <c r="Q36" s="71"/>
    </row>
    <row r="37" spans="11:17" x14ac:dyDescent="0.25">
      <c r="K37" s="71"/>
      <c r="L37" s="71"/>
      <c r="M37" s="71"/>
      <c r="N37" s="71"/>
      <c r="O37" s="71"/>
      <c r="P37" s="71"/>
      <c r="Q37" s="71"/>
    </row>
    <row r="38" spans="11:17" x14ac:dyDescent="0.25">
      <c r="K38" s="71"/>
      <c r="L38" s="71"/>
      <c r="M38" s="71"/>
      <c r="N38" s="71"/>
      <c r="O38" s="71"/>
      <c r="P38" s="71"/>
      <c r="Q38" s="71"/>
    </row>
    <row r="39" spans="11:17" x14ac:dyDescent="0.25">
      <c r="K39" s="71"/>
      <c r="L39" s="71"/>
      <c r="M39" s="71"/>
      <c r="N39" s="71"/>
      <c r="O39" s="71"/>
      <c r="P39" s="71"/>
      <c r="Q39" s="71"/>
    </row>
    <row r="40" spans="11:17" x14ac:dyDescent="0.25">
      <c r="K40" s="71"/>
      <c r="L40" s="71"/>
      <c r="M40" s="71"/>
      <c r="N40" s="71"/>
      <c r="O40" s="71"/>
      <c r="P40" s="71"/>
      <c r="Q40" s="71"/>
    </row>
    <row r="41" spans="11:17" x14ac:dyDescent="0.25">
      <c r="K41" s="71"/>
      <c r="L41" s="71"/>
      <c r="M41" s="71"/>
      <c r="N41" s="71"/>
      <c r="O41" s="71"/>
      <c r="P41" s="71"/>
      <c r="Q41" s="71"/>
    </row>
    <row r="42" spans="11:17" x14ac:dyDescent="0.25">
      <c r="K42" s="71"/>
      <c r="L42" s="71"/>
      <c r="M42" s="71"/>
      <c r="N42" s="71"/>
      <c r="O42" s="71"/>
      <c r="P42" s="71"/>
      <c r="Q42" s="71"/>
    </row>
    <row r="43" spans="11:17" x14ac:dyDescent="0.25">
      <c r="K43" s="71"/>
      <c r="L43" s="71"/>
      <c r="M43" s="71"/>
      <c r="N43" s="71"/>
      <c r="O43" s="71"/>
      <c r="P43" s="71"/>
      <c r="Q43" s="71"/>
    </row>
    <row r="44" spans="11:17" x14ac:dyDescent="0.25">
      <c r="K44" s="71"/>
      <c r="L44" s="71"/>
      <c r="M44" s="71"/>
      <c r="N44" s="71"/>
      <c r="O44" s="71"/>
      <c r="P44" s="71"/>
      <c r="Q44" s="71"/>
    </row>
    <row r="45" spans="11:17" x14ac:dyDescent="0.25">
      <c r="K45" s="71"/>
      <c r="L45" s="71"/>
      <c r="M45" s="71"/>
      <c r="N45" s="71"/>
      <c r="O45" s="71"/>
      <c r="P45" s="71"/>
      <c r="Q45" s="71"/>
    </row>
  </sheetData>
  <sheetProtection selectLockedCells="1"/>
  <mergeCells count="10">
    <mergeCell ref="B28:H29"/>
    <mergeCell ref="B31:H32"/>
    <mergeCell ref="C26:I26"/>
    <mergeCell ref="A23:D23"/>
    <mergeCell ref="F23:H23"/>
    <mergeCell ref="C1:E1"/>
    <mergeCell ref="G1:I1"/>
    <mergeCell ref="B1:B2"/>
    <mergeCell ref="A1:A2"/>
    <mergeCell ref="F1:F2"/>
  </mergeCells>
  <pageMargins left="0.7" right="0.7" top="0.75" bottom="0.75" header="0.3" footer="0.3"/>
  <pageSetup scale="8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48"/>
  <sheetViews>
    <sheetView topLeftCell="A7" zoomScale="80" zoomScaleNormal="80" workbookViewId="0">
      <selection activeCell="AH43" sqref="AH43"/>
    </sheetView>
  </sheetViews>
  <sheetFormatPr defaultRowHeight="15" x14ac:dyDescent="0.25"/>
  <cols>
    <col min="1" max="1" width="30.28515625" bestFit="1" customWidth="1"/>
    <col min="2" max="2" width="5.5703125" customWidth="1"/>
    <col min="3" max="3" width="8.85546875" customWidth="1"/>
    <col min="4" max="4" width="9.5703125" customWidth="1"/>
    <col min="5" max="5" width="6.42578125" bestFit="1" customWidth="1"/>
    <col min="6" max="6" width="8.42578125" customWidth="1"/>
    <col min="7" max="7" width="11.85546875" bestFit="1" customWidth="1"/>
    <col min="8" max="8" width="4.7109375" customWidth="1"/>
    <col min="9" max="9" width="6.5703125" customWidth="1"/>
    <col min="12" max="12" width="3.5703125" customWidth="1"/>
    <col min="13" max="13" width="3.28515625" bestFit="1" customWidth="1"/>
    <col min="14" max="14" width="4" bestFit="1" customWidth="1"/>
    <col min="15" max="18" width="3.140625" bestFit="1" customWidth="1"/>
    <col min="19" max="19" width="4" bestFit="1" customWidth="1"/>
    <col min="20" max="20" width="3.28515625" bestFit="1" customWidth="1"/>
    <col min="21" max="21" width="3" bestFit="1" customWidth="1"/>
    <col min="22" max="22" width="4" bestFit="1" customWidth="1"/>
    <col min="23" max="23" width="3" bestFit="1" customWidth="1"/>
    <col min="24" max="24" width="4" bestFit="1" customWidth="1"/>
    <col min="25" max="25" width="3.28515625" bestFit="1" customWidth="1"/>
    <col min="26" max="26" width="4" bestFit="1" customWidth="1"/>
    <col min="27" max="30" width="3.28515625" bestFit="1" customWidth="1"/>
    <col min="31" max="31" width="8.140625" bestFit="1" customWidth="1"/>
    <col min="32" max="32" width="7" bestFit="1" customWidth="1"/>
  </cols>
  <sheetData>
    <row r="1" spans="1:32" ht="18.75" x14ac:dyDescent="0.3">
      <c r="A1" s="216" t="s">
        <v>192</v>
      </c>
      <c r="B1" s="216"/>
      <c r="C1" s="216"/>
      <c r="D1" s="216"/>
      <c r="E1" s="216"/>
      <c r="F1" s="216"/>
      <c r="G1" s="216"/>
      <c r="L1" t="s">
        <v>174</v>
      </c>
      <c r="M1" t="s">
        <v>175</v>
      </c>
      <c r="N1" t="s">
        <v>176</v>
      </c>
      <c r="O1" t="s">
        <v>177</v>
      </c>
      <c r="P1" t="s">
        <v>178</v>
      </c>
      <c r="Q1" t="s">
        <v>179</v>
      </c>
      <c r="R1" t="s">
        <v>180</v>
      </c>
      <c r="S1" t="s">
        <v>181</v>
      </c>
    </row>
    <row r="2" spans="1:32" ht="15.75" x14ac:dyDescent="0.25">
      <c r="A2" s="106" t="s">
        <v>182</v>
      </c>
      <c r="B2" s="106"/>
      <c r="C2" s="223" t="s">
        <v>191</v>
      </c>
      <c r="D2" s="223"/>
      <c r="E2" s="223"/>
      <c r="F2" s="133" t="s">
        <v>140</v>
      </c>
      <c r="G2" s="133" t="s">
        <v>141</v>
      </c>
    </row>
    <row r="3" spans="1:32" x14ac:dyDescent="0.25">
      <c r="F3">
        <v>20</v>
      </c>
      <c r="G3">
        <f>(F3*($C$4+$C$5+$C$6))/100</f>
        <v>2.4</v>
      </c>
      <c r="J3" t="s">
        <v>47</v>
      </c>
    </row>
    <row r="4" spans="1:32" x14ac:dyDescent="0.25">
      <c r="A4" t="s">
        <v>99</v>
      </c>
      <c r="C4">
        <v>7</v>
      </c>
      <c r="D4" t="s">
        <v>100</v>
      </c>
      <c r="E4">
        <v>15</v>
      </c>
      <c r="F4">
        <v>40</v>
      </c>
      <c r="G4">
        <f>(F4*($C$4+$C$5+$C$6))/100</f>
        <v>4.8</v>
      </c>
    </row>
    <row r="5" spans="1:32" x14ac:dyDescent="0.25">
      <c r="A5" t="s">
        <v>99</v>
      </c>
      <c r="C5">
        <v>5</v>
      </c>
      <c r="D5" t="s">
        <v>100</v>
      </c>
      <c r="E5">
        <v>10</v>
      </c>
      <c r="F5">
        <v>60</v>
      </c>
      <c r="G5">
        <f>(F5*($C$4+$C$5+$C$6))/100</f>
        <v>7.2</v>
      </c>
    </row>
    <row r="6" spans="1:32" x14ac:dyDescent="0.25">
      <c r="A6" t="s">
        <v>99</v>
      </c>
      <c r="C6">
        <v>0</v>
      </c>
      <c r="D6" t="s">
        <v>100</v>
      </c>
      <c r="E6">
        <v>14</v>
      </c>
      <c r="F6">
        <v>80</v>
      </c>
      <c r="G6">
        <f>(F6*($C$4+$C$5+$C$6))/100</f>
        <v>9.6</v>
      </c>
    </row>
    <row r="7" spans="1:32" x14ac:dyDescent="0.25">
      <c r="M7" s="215" t="s">
        <v>166</v>
      </c>
      <c r="N7" s="215"/>
      <c r="O7" s="215"/>
      <c r="P7" s="215"/>
      <c r="Q7" s="215"/>
      <c r="R7" s="215"/>
      <c r="S7" s="215"/>
      <c r="T7" s="215"/>
      <c r="U7" s="215"/>
      <c r="V7" s="215"/>
      <c r="W7" s="215"/>
      <c r="X7" s="215"/>
      <c r="Y7" s="215"/>
      <c r="Z7" s="215"/>
      <c r="AA7" s="215"/>
      <c r="AB7" s="215"/>
      <c r="AC7" s="215"/>
      <c r="AD7" s="215"/>
    </row>
    <row r="8" spans="1:32" ht="15.75" thickBot="1" x14ac:dyDescent="0.3">
      <c r="A8" s="105" t="s">
        <v>147</v>
      </c>
      <c r="B8" s="105"/>
      <c r="C8" s="105"/>
      <c r="D8" s="105"/>
      <c r="E8" s="105">
        <f>(C4*(E4+1))+(C5*(E5+1))+(C6*(E6+1))</f>
        <v>167</v>
      </c>
      <c r="F8" s="107" t="s">
        <v>130</v>
      </c>
      <c r="H8" s="107"/>
      <c r="I8" s="107"/>
      <c r="M8" s="215">
        <v>1</v>
      </c>
      <c r="N8" s="215"/>
      <c r="O8" s="215">
        <v>2</v>
      </c>
      <c r="P8" s="215"/>
      <c r="Q8" s="215">
        <v>3</v>
      </c>
      <c r="R8" s="215"/>
      <c r="S8" s="215">
        <v>4</v>
      </c>
      <c r="T8" s="215"/>
      <c r="U8" s="215">
        <v>5</v>
      </c>
      <c r="V8" s="215"/>
      <c r="W8" s="215">
        <v>6</v>
      </c>
      <c r="X8" s="215"/>
      <c r="Y8" s="215">
        <v>7</v>
      </c>
      <c r="Z8" s="215"/>
      <c r="AA8" s="215">
        <v>8</v>
      </c>
      <c r="AB8" s="215"/>
      <c r="AC8" s="215">
        <v>9</v>
      </c>
      <c r="AD8" s="215"/>
    </row>
    <row r="9" spans="1:32" ht="15.75" thickBot="1" x14ac:dyDescent="0.3">
      <c r="K9" s="253" t="s">
        <v>196</v>
      </c>
      <c r="M9" s="138" t="s">
        <v>150</v>
      </c>
      <c r="N9" s="138" t="s">
        <v>151</v>
      </c>
      <c r="O9" s="139" t="s">
        <v>152</v>
      </c>
      <c r="P9" s="139" t="s">
        <v>153</v>
      </c>
      <c r="Q9" s="140" t="s">
        <v>154</v>
      </c>
      <c r="R9" s="140" t="s">
        <v>155</v>
      </c>
      <c r="S9" s="141" t="s">
        <v>156</v>
      </c>
      <c r="T9" s="141" t="s">
        <v>157</v>
      </c>
      <c r="U9" s="142" t="s">
        <v>158</v>
      </c>
      <c r="V9" s="142" t="s">
        <v>159</v>
      </c>
      <c r="W9" s="143" t="s">
        <v>160</v>
      </c>
      <c r="X9" s="143" t="s">
        <v>161</v>
      </c>
      <c r="Y9" s="144" t="s">
        <v>162</v>
      </c>
      <c r="Z9" s="144" t="s">
        <v>163</v>
      </c>
      <c r="AA9" s="145" t="s">
        <v>164</v>
      </c>
      <c r="AB9" s="145" t="s">
        <v>165</v>
      </c>
      <c r="AC9" s="146" t="s">
        <v>162</v>
      </c>
      <c r="AD9" s="146" t="s">
        <v>163</v>
      </c>
      <c r="AE9" s="105" t="s">
        <v>167</v>
      </c>
      <c r="AF9" s="105" t="s">
        <v>168</v>
      </c>
    </row>
    <row r="10" spans="1:32" ht="15.75" thickBot="1" x14ac:dyDescent="0.3">
      <c r="A10" s="120" t="s">
        <v>105</v>
      </c>
      <c r="B10" s="121"/>
      <c r="C10" s="221" t="s">
        <v>106</v>
      </c>
      <c r="D10" s="222"/>
      <c r="E10" s="121" t="s">
        <v>107</v>
      </c>
      <c r="F10" s="121" t="s">
        <v>129</v>
      </c>
      <c r="G10" s="122" t="s">
        <v>132</v>
      </c>
      <c r="J10" s="250" t="s">
        <v>148</v>
      </c>
      <c r="K10" s="254"/>
      <c r="M10" s="224" t="s">
        <v>170</v>
      </c>
      <c r="N10" s="224"/>
      <c r="O10" s="225" t="s">
        <v>171</v>
      </c>
      <c r="P10" s="226"/>
      <c r="Q10" s="225" t="s">
        <v>170</v>
      </c>
      <c r="R10" s="226"/>
      <c r="S10" s="224" t="s">
        <v>170</v>
      </c>
      <c r="T10" s="224"/>
      <c r="U10" s="224" t="s">
        <v>171</v>
      </c>
      <c r="V10" s="224"/>
      <c r="W10" s="224" t="s">
        <v>170</v>
      </c>
      <c r="X10" s="224"/>
      <c r="Y10" s="227" t="s">
        <v>171</v>
      </c>
      <c r="Z10" s="227"/>
      <c r="AA10" s="228"/>
      <c r="AB10" s="228"/>
      <c r="AC10" s="228"/>
      <c r="AD10" s="228"/>
    </row>
    <row r="11" spans="1:32" ht="18.75" customHeight="1" x14ac:dyDescent="0.25">
      <c r="A11" s="126" t="s">
        <v>102</v>
      </c>
      <c r="B11" s="127"/>
      <c r="C11" s="128">
        <v>0.5</v>
      </c>
      <c r="D11" s="129">
        <f>E8*C11</f>
        <v>83.5</v>
      </c>
      <c r="E11" s="127">
        <v>1</v>
      </c>
      <c r="F11" s="127">
        <f>D11*E11</f>
        <v>83.5</v>
      </c>
      <c r="G11" s="130" t="s">
        <v>116</v>
      </c>
      <c r="H11" s="104"/>
      <c r="J11" s="249"/>
      <c r="K11" s="248">
        <f t="shared" ref="K11:K16" si="0">F11-J11</f>
        <v>83.5</v>
      </c>
      <c r="M11" s="73"/>
      <c r="N11" s="85"/>
      <c r="O11" s="73"/>
      <c r="P11" s="85"/>
      <c r="Q11" s="73"/>
      <c r="R11" s="85"/>
      <c r="S11" s="73"/>
      <c r="T11" s="85"/>
      <c r="U11" s="73"/>
      <c r="V11" s="150"/>
      <c r="W11" s="73"/>
      <c r="X11" s="85"/>
      <c r="Y11" s="73"/>
      <c r="Z11" s="85"/>
      <c r="AA11" s="148"/>
      <c r="AB11" s="149"/>
      <c r="AC11" s="149"/>
      <c r="AD11" s="149"/>
      <c r="AE11" s="65">
        <f>SUM(M11:AD11)</f>
        <v>0</v>
      </c>
      <c r="AF11" s="65">
        <f>F11-AE11</f>
        <v>83.5</v>
      </c>
    </row>
    <row r="12" spans="1:32" x14ac:dyDescent="0.25">
      <c r="A12" s="113" t="s">
        <v>131</v>
      </c>
      <c r="B12" s="109"/>
      <c r="C12" s="110">
        <v>0.7</v>
      </c>
      <c r="D12" s="111">
        <f>E8*C12</f>
        <v>116.89999999999999</v>
      </c>
      <c r="E12" s="109">
        <v>2</v>
      </c>
      <c r="F12" s="109">
        <f>D12*E12</f>
        <v>233.79999999999998</v>
      </c>
      <c r="G12" s="114" t="s">
        <v>115</v>
      </c>
      <c r="H12" s="104"/>
      <c r="J12" s="151">
        <f>25+27+25+27+8+(100)</f>
        <v>212</v>
      </c>
      <c r="K12" s="248">
        <f t="shared" si="0"/>
        <v>21.799999999999983</v>
      </c>
      <c r="M12" s="79"/>
      <c r="N12" s="115"/>
      <c r="O12" s="79"/>
      <c r="P12" s="115"/>
      <c r="Q12" s="79"/>
      <c r="R12" s="115"/>
      <c r="S12" s="79"/>
      <c r="T12" s="115"/>
      <c r="U12" s="79"/>
      <c r="V12" s="151"/>
      <c r="W12" s="79"/>
      <c r="X12" s="115"/>
      <c r="Y12" s="79"/>
      <c r="Z12" s="115"/>
      <c r="AA12" s="147"/>
      <c r="AB12" s="65"/>
      <c r="AC12" s="65"/>
      <c r="AD12" s="65"/>
      <c r="AE12" s="65">
        <f t="shared" ref="AE12:AE42" si="1">SUM(M12:AD12)</f>
        <v>0</v>
      </c>
      <c r="AF12" s="65">
        <f t="shared" ref="AF12:AF42" si="2">F12-AE12</f>
        <v>233.79999999999998</v>
      </c>
    </row>
    <row r="13" spans="1:32" x14ac:dyDescent="0.25">
      <c r="A13" s="113" t="s">
        <v>108</v>
      </c>
      <c r="B13" s="109"/>
      <c r="C13" s="110">
        <v>0.4</v>
      </c>
      <c r="D13" s="109">
        <f>E8*C13</f>
        <v>66.8</v>
      </c>
      <c r="E13" s="109">
        <v>1</v>
      </c>
      <c r="F13" s="109">
        <f>D13*E13</f>
        <v>66.8</v>
      </c>
      <c r="G13" s="114" t="s">
        <v>115</v>
      </c>
      <c r="H13" s="104"/>
      <c r="J13" s="151">
        <f>4+11+3+2</f>
        <v>20</v>
      </c>
      <c r="K13" s="248">
        <f t="shared" si="0"/>
        <v>46.8</v>
      </c>
      <c r="M13" s="79"/>
      <c r="N13" s="115"/>
      <c r="O13" s="79"/>
      <c r="P13" s="115"/>
      <c r="Q13" s="79"/>
      <c r="R13" s="115"/>
      <c r="S13" s="79"/>
      <c r="T13" s="115"/>
      <c r="U13" s="79"/>
      <c r="V13" s="151"/>
      <c r="W13" s="79"/>
      <c r="X13" s="115"/>
      <c r="Y13" s="79"/>
      <c r="Z13" s="115"/>
      <c r="AA13" s="147"/>
      <c r="AB13" s="65"/>
      <c r="AC13" s="65"/>
      <c r="AD13" s="65"/>
      <c r="AE13" s="65">
        <f t="shared" si="1"/>
        <v>0</v>
      </c>
      <c r="AF13" s="65">
        <f t="shared" si="2"/>
        <v>66.8</v>
      </c>
    </row>
    <row r="14" spans="1:32" x14ac:dyDescent="0.25">
      <c r="A14" s="113" t="s">
        <v>123</v>
      </c>
      <c r="B14" s="109"/>
      <c r="C14" s="110">
        <v>0.8</v>
      </c>
      <c r="D14" s="109">
        <f>E8*C14</f>
        <v>133.6</v>
      </c>
      <c r="E14" s="109">
        <v>3</v>
      </c>
      <c r="F14" s="109">
        <f t="shared" ref="F14:F30" si="3">D14*E14</f>
        <v>400.79999999999995</v>
      </c>
      <c r="G14" s="114" t="s">
        <v>116</v>
      </c>
      <c r="H14" s="104"/>
      <c r="J14" s="151"/>
      <c r="K14" s="165">
        <f t="shared" si="0"/>
        <v>400.79999999999995</v>
      </c>
      <c r="M14" s="79"/>
      <c r="N14" s="115"/>
      <c r="O14" s="79"/>
      <c r="P14" s="115"/>
      <c r="Q14" s="79"/>
      <c r="R14" s="115"/>
      <c r="S14" s="79"/>
      <c r="T14" s="115"/>
      <c r="U14" s="79"/>
      <c r="V14" s="151"/>
      <c r="W14" s="79"/>
      <c r="X14" s="115"/>
      <c r="Y14" s="79"/>
      <c r="Z14" s="115"/>
      <c r="AA14" s="147"/>
      <c r="AB14" s="65"/>
      <c r="AC14" s="65"/>
      <c r="AD14" s="65"/>
      <c r="AE14" s="65">
        <f t="shared" si="1"/>
        <v>0</v>
      </c>
      <c r="AF14" s="65">
        <f t="shared" si="2"/>
        <v>400.79999999999995</v>
      </c>
    </row>
    <row r="15" spans="1:32" x14ac:dyDescent="0.25">
      <c r="A15" s="113" t="s">
        <v>103</v>
      </c>
      <c r="B15" s="109"/>
      <c r="C15" s="110">
        <v>0.8</v>
      </c>
      <c r="D15" s="109">
        <f>E8*C15</f>
        <v>133.6</v>
      </c>
      <c r="E15" s="109">
        <v>2</v>
      </c>
      <c r="F15" s="109">
        <f t="shared" si="3"/>
        <v>267.2</v>
      </c>
      <c r="G15" s="114" t="s">
        <v>116</v>
      </c>
      <c r="H15" s="104"/>
      <c r="J15" s="151"/>
      <c r="K15" s="165">
        <f t="shared" si="0"/>
        <v>267.2</v>
      </c>
      <c r="M15" s="79"/>
      <c r="N15" s="115"/>
      <c r="O15" s="79"/>
      <c r="P15" s="115"/>
      <c r="Q15" s="79"/>
      <c r="R15" s="115"/>
      <c r="S15" s="79"/>
      <c r="T15" s="115"/>
      <c r="U15" s="79"/>
      <c r="V15" s="151"/>
      <c r="W15" s="79"/>
      <c r="X15" s="115"/>
      <c r="Y15" s="79"/>
      <c r="Z15" s="115"/>
      <c r="AA15" s="147"/>
      <c r="AB15" s="65"/>
      <c r="AC15" s="65"/>
      <c r="AD15" s="65"/>
      <c r="AE15" s="65">
        <f t="shared" si="1"/>
        <v>0</v>
      </c>
      <c r="AF15" s="65">
        <f t="shared" si="2"/>
        <v>267.2</v>
      </c>
    </row>
    <row r="16" spans="1:32" x14ac:dyDescent="0.25">
      <c r="A16" s="79" t="s">
        <v>144</v>
      </c>
      <c r="B16" s="65"/>
      <c r="C16" s="108">
        <v>0.2</v>
      </c>
      <c r="D16" s="65">
        <f>E8*C16</f>
        <v>33.4</v>
      </c>
      <c r="E16" s="65">
        <v>2</v>
      </c>
      <c r="F16" s="109">
        <f t="shared" si="3"/>
        <v>66.8</v>
      </c>
      <c r="G16" s="115" t="s">
        <v>116</v>
      </c>
      <c r="H16" s="104"/>
      <c r="J16" s="151"/>
      <c r="K16" s="165">
        <f t="shared" si="0"/>
        <v>66.8</v>
      </c>
      <c r="M16" s="79"/>
      <c r="N16" s="115"/>
      <c r="O16" s="79"/>
      <c r="P16" s="115"/>
      <c r="Q16" s="79"/>
      <c r="R16" s="115"/>
      <c r="S16" s="79"/>
      <c r="T16" s="115"/>
      <c r="U16" s="79"/>
      <c r="V16" s="151"/>
      <c r="W16" s="79"/>
      <c r="X16" s="115"/>
      <c r="Y16" s="79"/>
      <c r="Z16" s="115"/>
      <c r="AA16" s="147"/>
      <c r="AB16" s="65"/>
      <c r="AC16" s="65"/>
      <c r="AD16" s="65"/>
      <c r="AE16" s="65">
        <f t="shared" si="1"/>
        <v>0</v>
      </c>
      <c r="AF16" s="65">
        <f t="shared" si="2"/>
        <v>66.8</v>
      </c>
    </row>
    <row r="17" spans="1:32" x14ac:dyDescent="0.25">
      <c r="A17" s="79" t="s">
        <v>128</v>
      </c>
      <c r="B17" s="65"/>
      <c r="C17" s="108">
        <v>0.2</v>
      </c>
      <c r="D17" s="65">
        <f>$E$8*C17</f>
        <v>33.4</v>
      </c>
      <c r="E17" s="65">
        <v>1</v>
      </c>
      <c r="F17" s="109">
        <f t="shared" si="3"/>
        <v>33.4</v>
      </c>
      <c r="G17" s="115" t="s">
        <v>115</v>
      </c>
      <c r="H17" s="104"/>
      <c r="J17" s="151">
        <v>33</v>
      </c>
      <c r="K17" s="165">
        <f t="shared" ref="K17:K22" si="4">F17-J17</f>
        <v>0.39999999999999858</v>
      </c>
      <c r="M17" s="79"/>
      <c r="N17" s="115"/>
      <c r="O17" s="79"/>
      <c r="P17" s="115"/>
      <c r="Q17" s="79"/>
      <c r="R17" s="115"/>
      <c r="S17" s="79"/>
      <c r="T17" s="115"/>
      <c r="U17" s="79"/>
      <c r="V17" s="151"/>
      <c r="W17" s="79"/>
      <c r="X17" s="115"/>
      <c r="Y17" s="79"/>
      <c r="Z17" s="115"/>
      <c r="AA17" s="147"/>
      <c r="AB17" s="65"/>
      <c r="AC17" s="65"/>
      <c r="AD17" s="65"/>
      <c r="AE17" s="65">
        <f t="shared" si="1"/>
        <v>0</v>
      </c>
      <c r="AF17" s="65">
        <f t="shared" si="2"/>
        <v>33.4</v>
      </c>
    </row>
    <row r="18" spans="1:32" x14ac:dyDescent="0.25">
      <c r="A18" s="79" t="s">
        <v>104</v>
      </c>
      <c r="B18" s="65"/>
      <c r="C18" s="108">
        <v>0.5</v>
      </c>
      <c r="D18" s="65">
        <f>E8*C18</f>
        <v>83.5</v>
      </c>
      <c r="E18" s="65">
        <v>1.25</v>
      </c>
      <c r="F18" s="109">
        <f t="shared" si="3"/>
        <v>104.375</v>
      </c>
      <c r="G18" s="115" t="s">
        <v>115</v>
      </c>
      <c r="H18" s="104"/>
      <c r="J18" s="151">
        <f>25+20+40+46</f>
        <v>131</v>
      </c>
      <c r="K18" s="247">
        <f t="shared" si="4"/>
        <v>-26.625</v>
      </c>
      <c r="M18" s="79"/>
      <c r="N18" s="115"/>
      <c r="O18" s="79"/>
      <c r="P18" s="115"/>
      <c r="Q18" s="79"/>
      <c r="R18" s="115"/>
      <c r="S18" s="79"/>
      <c r="T18" s="115"/>
      <c r="U18" s="79"/>
      <c r="V18" s="151"/>
      <c r="W18" s="79"/>
      <c r="X18" s="115"/>
      <c r="Y18" s="79"/>
      <c r="Z18" s="115"/>
      <c r="AA18" s="147"/>
      <c r="AB18" s="65"/>
      <c r="AC18" s="65"/>
      <c r="AD18" s="65"/>
      <c r="AE18" s="65">
        <f t="shared" si="1"/>
        <v>0</v>
      </c>
      <c r="AF18" s="65">
        <f t="shared" si="2"/>
        <v>104.375</v>
      </c>
    </row>
    <row r="19" spans="1:32" x14ac:dyDescent="0.25">
      <c r="A19" s="79" t="s">
        <v>109</v>
      </c>
      <c r="B19" s="65"/>
      <c r="C19" s="108">
        <v>0.6</v>
      </c>
      <c r="D19" s="65">
        <f>E8*C19</f>
        <v>100.2</v>
      </c>
      <c r="E19" s="65">
        <v>1.25</v>
      </c>
      <c r="F19" s="65">
        <f t="shared" si="3"/>
        <v>125.25</v>
      </c>
      <c r="G19" s="115" t="s">
        <v>115</v>
      </c>
      <c r="H19" s="104"/>
      <c r="J19" s="151">
        <f>9+16+48+24+14+(24)</f>
        <v>135</v>
      </c>
      <c r="K19" s="247">
        <f t="shared" si="4"/>
        <v>-9.75</v>
      </c>
      <c r="M19" s="79"/>
      <c r="N19" s="115"/>
      <c r="O19" s="79"/>
      <c r="P19" s="115"/>
      <c r="Q19" s="79"/>
      <c r="R19" s="115"/>
      <c r="S19" s="79"/>
      <c r="T19" s="115"/>
      <c r="U19" s="79"/>
      <c r="V19" s="151"/>
      <c r="W19" s="79"/>
      <c r="X19" s="115"/>
      <c r="Y19" s="79"/>
      <c r="Z19" s="115"/>
      <c r="AA19" s="147"/>
      <c r="AB19" s="65"/>
      <c r="AC19" s="65"/>
      <c r="AD19" s="65"/>
      <c r="AE19" s="65">
        <f t="shared" si="1"/>
        <v>0</v>
      </c>
      <c r="AF19" s="65">
        <f t="shared" si="2"/>
        <v>125.25</v>
      </c>
    </row>
    <row r="20" spans="1:32" x14ac:dyDescent="0.25">
      <c r="A20" s="79" t="s">
        <v>110</v>
      </c>
      <c r="B20" s="65"/>
      <c r="C20" s="108" t="s">
        <v>47</v>
      </c>
      <c r="D20" s="65"/>
      <c r="E20" s="65"/>
      <c r="F20" s="65">
        <v>1</v>
      </c>
      <c r="G20" s="115" t="s">
        <v>116</v>
      </c>
      <c r="H20" s="104"/>
      <c r="J20" s="151"/>
      <c r="K20" s="165">
        <v>3</v>
      </c>
      <c r="M20" s="79"/>
      <c r="N20" s="115"/>
      <c r="O20" s="79"/>
      <c r="P20" s="115"/>
      <c r="Q20" s="79"/>
      <c r="R20" s="115"/>
      <c r="S20" s="79"/>
      <c r="T20" s="115"/>
      <c r="U20" s="79"/>
      <c r="V20" s="151"/>
      <c r="W20" s="79"/>
      <c r="X20" s="115"/>
      <c r="Y20" s="79"/>
      <c r="Z20" s="115"/>
      <c r="AA20" s="147"/>
      <c r="AB20" s="65"/>
      <c r="AC20" s="65"/>
      <c r="AD20" s="65"/>
      <c r="AE20" s="65">
        <f t="shared" si="1"/>
        <v>0</v>
      </c>
      <c r="AF20" s="65">
        <f t="shared" si="2"/>
        <v>1</v>
      </c>
    </row>
    <row r="21" spans="1:32" x14ac:dyDescent="0.25">
      <c r="A21" s="113" t="s">
        <v>111</v>
      </c>
      <c r="B21" s="109"/>
      <c r="C21" s="110">
        <v>0.9</v>
      </c>
      <c r="D21" s="109">
        <f>E8*C21</f>
        <v>150.30000000000001</v>
      </c>
      <c r="E21" s="109">
        <v>1.5</v>
      </c>
      <c r="F21" s="137">
        <f t="shared" si="3"/>
        <v>225.45000000000002</v>
      </c>
      <c r="G21" s="114" t="s">
        <v>114</v>
      </c>
      <c r="H21" s="104"/>
      <c r="J21" s="151">
        <f>9+16+(60)</f>
        <v>85</v>
      </c>
      <c r="K21" s="248">
        <f t="shared" si="4"/>
        <v>140.45000000000002</v>
      </c>
      <c r="M21" s="79"/>
      <c r="N21" s="115"/>
      <c r="O21" s="79"/>
      <c r="P21" s="115"/>
      <c r="Q21" s="79"/>
      <c r="R21" s="115"/>
      <c r="S21" s="79"/>
      <c r="T21" s="115"/>
      <c r="U21" s="79"/>
      <c r="V21" s="151"/>
      <c r="W21" s="79"/>
      <c r="X21" s="115"/>
      <c r="Y21" s="79"/>
      <c r="Z21" s="115"/>
      <c r="AA21" s="147"/>
      <c r="AB21" s="65"/>
      <c r="AC21" s="65"/>
      <c r="AD21" s="65"/>
      <c r="AE21" s="65">
        <f t="shared" si="1"/>
        <v>0</v>
      </c>
      <c r="AF21" s="65">
        <f t="shared" si="2"/>
        <v>225.45000000000002</v>
      </c>
    </row>
    <row r="22" spans="1:32" x14ac:dyDescent="0.25">
      <c r="A22" s="113" t="s">
        <v>112</v>
      </c>
      <c r="B22" s="109"/>
      <c r="C22" s="110">
        <v>0.5</v>
      </c>
      <c r="D22" s="109">
        <f>E8*C22</f>
        <v>83.5</v>
      </c>
      <c r="E22" s="109">
        <v>1</v>
      </c>
      <c r="F22" s="109">
        <f t="shared" si="3"/>
        <v>83.5</v>
      </c>
      <c r="G22" s="114" t="s">
        <v>113</v>
      </c>
      <c r="H22" s="104"/>
      <c r="J22" s="151"/>
      <c r="K22" s="165">
        <f t="shared" si="4"/>
        <v>83.5</v>
      </c>
      <c r="M22" s="79"/>
      <c r="N22" s="115"/>
      <c r="O22" s="79"/>
      <c r="P22" s="115"/>
      <c r="Q22" s="79"/>
      <c r="R22" s="115"/>
      <c r="S22" s="79"/>
      <c r="T22" s="115"/>
      <c r="U22" s="79"/>
      <c r="V22" s="151"/>
      <c r="W22" s="79"/>
      <c r="X22" s="115"/>
      <c r="Y22" s="79"/>
      <c r="Z22" s="115"/>
      <c r="AA22" s="147"/>
      <c r="AB22" s="65"/>
      <c r="AC22" s="65"/>
      <c r="AD22" s="65"/>
      <c r="AE22" s="65">
        <f t="shared" si="1"/>
        <v>0</v>
      </c>
      <c r="AF22" s="65">
        <f t="shared" si="2"/>
        <v>83.5</v>
      </c>
    </row>
    <row r="23" spans="1:32" x14ac:dyDescent="0.25">
      <c r="A23" s="113" t="s">
        <v>117</v>
      </c>
      <c r="B23" s="109"/>
      <c r="C23" s="110">
        <v>0.2</v>
      </c>
      <c r="D23" s="109">
        <f>$E$8*C23</f>
        <v>33.4</v>
      </c>
      <c r="E23" s="109">
        <v>0.25</v>
      </c>
      <c r="F23" s="109">
        <f t="shared" si="3"/>
        <v>8.35</v>
      </c>
      <c r="G23" s="114" t="s">
        <v>127</v>
      </c>
      <c r="H23" s="104">
        <f>F23/16</f>
        <v>0.52187499999999998</v>
      </c>
      <c r="I23" t="s">
        <v>77</v>
      </c>
      <c r="J23" s="163"/>
      <c r="K23" s="165"/>
      <c r="M23" s="79"/>
      <c r="N23" s="115"/>
      <c r="O23" s="79"/>
      <c r="P23" s="115"/>
      <c r="Q23" s="79"/>
      <c r="R23" s="115"/>
      <c r="S23" s="79"/>
      <c r="T23" s="115"/>
      <c r="U23" s="79"/>
      <c r="V23" s="151"/>
      <c r="W23" s="79"/>
      <c r="X23" s="115"/>
      <c r="Y23" s="79"/>
      <c r="Z23" s="115"/>
      <c r="AA23" s="147"/>
      <c r="AB23" s="65"/>
      <c r="AC23" s="65"/>
      <c r="AD23" s="65"/>
      <c r="AE23" s="65">
        <f t="shared" si="1"/>
        <v>0</v>
      </c>
      <c r="AF23" s="65">
        <f t="shared" si="2"/>
        <v>8.35</v>
      </c>
    </row>
    <row r="24" spans="1:32" x14ac:dyDescent="0.25">
      <c r="A24" s="113" t="s">
        <v>118</v>
      </c>
      <c r="B24" s="109"/>
      <c r="C24" s="110">
        <v>0.2</v>
      </c>
      <c r="D24" s="109">
        <f>$E$8*C24</f>
        <v>33.4</v>
      </c>
      <c r="E24" s="109">
        <v>0.25</v>
      </c>
      <c r="F24" s="109">
        <f t="shared" si="3"/>
        <v>8.35</v>
      </c>
      <c r="G24" s="114" t="s">
        <v>127</v>
      </c>
      <c r="H24" s="104">
        <f>F24/16</f>
        <v>0.52187499999999998</v>
      </c>
      <c r="I24" t="s">
        <v>77</v>
      </c>
      <c r="J24" s="163"/>
      <c r="K24" s="165"/>
      <c r="M24" s="79"/>
      <c r="N24" s="115"/>
      <c r="O24" s="79"/>
      <c r="P24" s="115"/>
      <c r="Q24" s="79"/>
      <c r="R24" s="115"/>
      <c r="S24" s="79"/>
      <c r="T24" s="115"/>
      <c r="U24" s="79"/>
      <c r="V24" s="151"/>
      <c r="W24" s="79"/>
      <c r="X24" s="115"/>
      <c r="Y24" s="79"/>
      <c r="Z24" s="115"/>
      <c r="AA24" s="147"/>
      <c r="AB24" s="65"/>
      <c r="AC24" s="65"/>
      <c r="AD24" s="65"/>
      <c r="AE24" s="65">
        <f t="shared" si="1"/>
        <v>0</v>
      </c>
      <c r="AF24" s="65">
        <f t="shared" si="2"/>
        <v>8.35</v>
      </c>
    </row>
    <row r="25" spans="1:32" x14ac:dyDescent="0.25">
      <c r="A25" s="113" t="s">
        <v>119</v>
      </c>
      <c r="B25" s="109"/>
      <c r="C25" s="110">
        <v>1</v>
      </c>
      <c r="D25" s="109">
        <f>E8*C25</f>
        <v>167</v>
      </c>
      <c r="E25" s="109">
        <v>2</v>
      </c>
      <c r="F25" s="109">
        <f t="shared" si="3"/>
        <v>334</v>
      </c>
      <c r="G25" s="114" t="s">
        <v>116</v>
      </c>
      <c r="H25" s="104"/>
      <c r="J25" s="151">
        <v>74</v>
      </c>
      <c r="K25" s="165">
        <f>F25-J25</f>
        <v>260</v>
      </c>
      <c r="M25" s="79"/>
      <c r="N25" s="115"/>
      <c r="O25" s="79"/>
      <c r="P25" s="115"/>
      <c r="Q25" s="79"/>
      <c r="R25" s="115"/>
      <c r="S25" s="79"/>
      <c r="T25" s="115"/>
      <c r="U25" s="79"/>
      <c r="V25" s="151"/>
      <c r="W25" s="79"/>
      <c r="X25" s="115"/>
      <c r="Y25" s="79"/>
      <c r="Z25" s="115"/>
      <c r="AA25" s="147"/>
      <c r="AB25" s="65"/>
      <c r="AC25" s="65"/>
      <c r="AD25" s="65"/>
      <c r="AE25" s="65">
        <f t="shared" si="1"/>
        <v>0</v>
      </c>
      <c r="AF25" s="65">
        <f t="shared" si="2"/>
        <v>334</v>
      </c>
    </row>
    <row r="26" spans="1:32" x14ac:dyDescent="0.25">
      <c r="A26" s="79" t="s">
        <v>135</v>
      </c>
      <c r="B26" s="65"/>
      <c r="C26" s="108">
        <v>0.8</v>
      </c>
      <c r="D26" s="65">
        <f>E8*C26</f>
        <v>133.6</v>
      </c>
      <c r="E26" s="65">
        <v>2</v>
      </c>
      <c r="F26" s="137">
        <f t="shared" si="3"/>
        <v>267.2</v>
      </c>
      <c r="G26" s="115" t="s">
        <v>116</v>
      </c>
      <c r="H26" s="104"/>
      <c r="J26" s="151">
        <f>16+13+30+93+(90)</f>
        <v>242</v>
      </c>
      <c r="K26" s="165">
        <f>F26-J26</f>
        <v>25.199999999999989</v>
      </c>
      <c r="M26" s="79"/>
      <c r="N26" s="115"/>
      <c r="O26" s="79"/>
      <c r="P26" s="115"/>
      <c r="Q26" s="79"/>
      <c r="R26" s="115"/>
      <c r="S26" s="79"/>
      <c r="T26" s="115"/>
      <c r="U26" s="79"/>
      <c r="V26" s="151"/>
      <c r="W26" s="79"/>
      <c r="X26" s="115"/>
      <c r="Y26" s="79"/>
      <c r="Z26" s="115"/>
      <c r="AA26" s="147"/>
      <c r="AB26" s="65"/>
      <c r="AC26" s="65"/>
      <c r="AD26" s="65"/>
      <c r="AE26" s="65">
        <f t="shared" si="1"/>
        <v>0</v>
      </c>
      <c r="AF26" s="65">
        <f t="shared" si="2"/>
        <v>267.2</v>
      </c>
    </row>
    <row r="27" spans="1:32" x14ac:dyDescent="0.25">
      <c r="A27" s="79" t="s">
        <v>120</v>
      </c>
      <c r="B27" s="65"/>
      <c r="C27" s="108">
        <v>0.5</v>
      </c>
      <c r="D27" s="65">
        <f>$E$8*C27</f>
        <v>83.5</v>
      </c>
      <c r="E27" s="65">
        <v>0.25</v>
      </c>
      <c r="F27" s="65">
        <f t="shared" si="3"/>
        <v>20.875</v>
      </c>
      <c r="G27" s="115" t="s">
        <v>127</v>
      </c>
      <c r="H27" s="104">
        <f>F27/16</f>
        <v>1.3046875</v>
      </c>
      <c r="I27" t="s">
        <v>77</v>
      </c>
      <c r="J27" s="163"/>
      <c r="K27" s="165">
        <v>1</v>
      </c>
      <c r="M27" s="79"/>
      <c r="N27" s="115"/>
      <c r="O27" s="79"/>
      <c r="P27" s="115"/>
      <c r="Q27" s="79"/>
      <c r="R27" s="115"/>
      <c r="S27" s="79"/>
      <c r="T27" s="115"/>
      <c r="U27" s="79"/>
      <c r="V27" s="151"/>
      <c r="W27" s="79"/>
      <c r="X27" s="115"/>
      <c r="Y27" s="79"/>
      <c r="Z27" s="115"/>
      <c r="AA27" s="147"/>
      <c r="AB27" s="65"/>
      <c r="AC27" s="65"/>
      <c r="AD27" s="65"/>
      <c r="AE27" s="65">
        <f t="shared" si="1"/>
        <v>0</v>
      </c>
      <c r="AF27" s="65">
        <f t="shared" si="2"/>
        <v>20.875</v>
      </c>
    </row>
    <row r="28" spans="1:32" x14ac:dyDescent="0.25">
      <c r="A28" s="79" t="s">
        <v>121</v>
      </c>
      <c r="B28" s="65"/>
      <c r="C28" s="108">
        <v>1</v>
      </c>
      <c r="D28" s="65">
        <f>$E$8*C28</f>
        <v>167</v>
      </c>
      <c r="E28" s="65">
        <v>1</v>
      </c>
      <c r="F28" s="65">
        <f t="shared" si="3"/>
        <v>167</v>
      </c>
      <c r="G28" s="115"/>
      <c r="H28" s="104"/>
      <c r="J28" s="163"/>
      <c r="K28" s="165"/>
      <c r="M28" s="79"/>
      <c r="N28" s="115"/>
      <c r="O28" s="79"/>
      <c r="P28" s="115"/>
      <c r="Q28" s="79"/>
      <c r="R28" s="115"/>
      <c r="S28" s="79"/>
      <c r="T28" s="115"/>
      <c r="U28" s="79"/>
      <c r="V28" s="151"/>
      <c r="W28" s="79"/>
      <c r="X28" s="115"/>
      <c r="Y28" s="79"/>
      <c r="Z28" s="115"/>
      <c r="AA28" s="147"/>
      <c r="AB28" s="65"/>
      <c r="AC28" s="65"/>
      <c r="AD28" s="65"/>
      <c r="AE28" s="65">
        <f t="shared" si="1"/>
        <v>0</v>
      </c>
      <c r="AF28" s="65">
        <f t="shared" si="2"/>
        <v>167</v>
      </c>
    </row>
    <row r="29" spans="1:32" x14ac:dyDescent="0.25">
      <c r="A29" s="79" t="s">
        <v>122</v>
      </c>
      <c r="B29" s="65"/>
      <c r="C29" s="108">
        <v>0.2</v>
      </c>
      <c r="D29" s="65">
        <f>$E$8*C29</f>
        <v>33.4</v>
      </c>
      <c r="E29" s="65">
        <v>1</v>
      </c>
      <c r="F29" s="65">
        <f t="shared" si="3"/>
        <v>33.4</v>
      </c>
      <c r="G29" s="115" t="s">
        <v>127</v>
      </c>
      <c r="H29" s="104">
        <f>F29/16</f>
        <v>2.0874999999999999</v>
      </c>
      <c r="I29" t="s">
        <v>77</v>
      </c>
      <c r="J29" s="163"/>
      <c r="K29" s="165"/>
      <c r="M29" s="79"/>
      <c r="N29" s="115"/>
      <c r="O29" s="79"/>
      <c r="P29" s="115"/>
      <c r="Q29" s="79"/>
      <c r="R29" s="115"/>
      <c r="S29" s="79"/>
      <c r="T29" s="115"/>
      <c r="U29" s="79"/>
      <c r="V29" s="151"/>
      <c r="W29" s="79"/>
      <c r="X29" s="115"/>
      <c r="Y29" s="79"/>
      <c r="Z29" s="115"/>
      <c r="AA29" s="147"/>
      <c r="AB29" s="65"/>
      <c r="AC29" s="65"/>
      <c r="AD29" s="65"/>
      <c r="AE29" s="65">
        <f t="shared" si="1"/>
        <v>0</v>
      </c>
      <c r="AF29" s="65">
        <f t="shared" si="2"/>
        <v>33.4</v>
      </c>
    </row>
    <row r="30" spans="1:32" x14ac:dyDescent="0.25">
      <c r="A30" s="79" t="s">
        <v>136</v>
      </c>
      <c r="B30" s="65"/>
      <c r="C30" s="108">
        <v>1</v>
      </c>
      <c r="D30" s="65">
        <f>E8*C30</f>
        <v>167</v>
      </c>
      <c r="E30" s="65">
        <v>2</v>
      </c>
      <c r="F30" s="65">
        <f t="shared" si="3"/>
        <v>334</v>
      </c>
      <c r="G30" s="115" t="s">
        <v>127</v>
      </c>
      <c r="H30" s="104">
        <f>F30/16</f>
        <v>20.875</v>
      </c>
      <c r="I30" t="s">
        <v>77</v>
      </c>
      <c r="J30" s="163"/>
      <c r="K30" s="165"/>
      <c r="M30" s="79"/>
      <c r="N30" s="115"/>
      <c r="O30" s="79"/>
      <c r="P30" s="115"/>
      <c r="Q30" s="79"/>
      <c r="R30" s="115"/>
      <c r="S30" s="79"/>
      <c r="T30" s="115"/>
      <c r="U30" s="79"/>
      <c r="V30" s="151"/>
      <c r="W30" s="79"/>
      <c r="X30" s="115"/>
      <c r="Y30" s="79"/>
      <c r="Z30" s="115"/>
      <c r="AA30" s="147"/>
      <c r="AB30" s="65"/>
      <c r="AC30" s="65"/>
      <c r="AD30" s="65"/>
      <c r="AE30" s="65">
        <f t="shared" si="1"/>
        <v>0</v>
      </c>
      <c r="AF30" s="65">
        <f t="shared" si="2"/>
        <v>334</v>
      </c>
    </row>
    <row r="31" spans="1:32" x14ac:dyDescent="0.25">
      <c r="A31" s="113" t="s">
        <v>124</v>
      </c>
      <c r="B31" s="109"/>
      <c r="C31" s="110">
        <v>1</v>
      </c>
      <c r="D31" s="109">
        <f>E8*C31</f>
        <v>167</v>
      </c>
      <c r="E31" s="109">
        <v>3.5</v>
      </c>
      <c r="F31" s="109">
        <f t="shared" ref="F31:F37" si="5">D31*E31</f>
        <v>584.5</v>
      </c>
      <c r="G31" s="114" t="s">
        <v>116</v>
      </c>
      <c r="H31" s="104"/>
      <c r="J31" s="164"/>
      <c r="K31" s="165">
        <v>60</v>
      </c>
      <c r="M31" s="79"/>
      <c r="N31" s="115"/>
      <c r="O31" s="79"/>
      <c r="P31" s="115"/>
      <c r="Q31" s="79"/>
      <c r="R31" s="115"/>
      <c r="S31" s="79"/>
      <c r="T31" s="115"/>
      <c r="U31" s="79"/>
      <c r="V31" s="151"/>
      <c r="W31" s="79"/>
      <c r="X31" s="115"/>
      <c r="Y31" s="79"/>
      <c r="Z31" s="115"/>
      <c r="AA31" s="147"/>
      <c r="AB31" s="65"/>
      <c r="AC31" s="65"/>
      <c r="AD31" s="65"/>
      <c r="AE31" s="65">
        <f t="shared" si="1"/>
        <v>0</v>
      </c>
      <c r="AF31" s="65">
        <f t="shared" si="2"/>
        <v>584.5</v>
      </c>
    </row>
    <row r="32" spans="1:32" x14ac:dyDescent="0.25">
      <c r="A32" s="113" t="s">
        <v>125</v>
      </c>
      <c r="B32" s="109"/>
      <c r="C32" s="110">
        <v>1</v>
      </c>
      <c r="D32" s="109">
        <f>E8*C32</f>
        <v>167</v>
      </c>
      <c r="E32" s="109">
        <v>0.3</v>
      </c>
      <c r="F32" s="109">
        <f t="shared" si="5"/>
        <v>50.1</v>
      </c>
      <c r="G32" s="114" t="s">
        <v>116</v>
      </c>
      <c r="H32" s="104"/>
      <c r="J32" s="163"/>
      <c r="K32" s="165"/>
      <c r="M32" s="79"/>
      <c r="N32" s="115"/>
      <c r="O32" s="79"/>
      <c r="P32" s="115"/>
      <c r="Q32" s="79"/>
      <c r="R32" s="115"/>
      <c r="S32" s="79"/>
      <c r="T32" s="115"/>
      <c r="U32" s="79"/>
      <c r="V32" s="151"/>
      <c r="W32" s="79"/>
      <c r="X32" s="115"/>
      <c r="Y32" s="79"/>
      <c r="Z32" s="115"/>
      <c r="AA32" s="147"/>
      <c r="AB32" s="65"/>
      <c r="AC32" s="65"/>
      <c r="AD32" s="65"/>
      <c r="AE32" s="65">
        <f t="shared" si="1"/>
        <v>0</v>
      </c>
      <c r="AF32" s="65">
        <f t="shared" si="2"/>
        <v>50.1</v>
      </c>
    </row>
    <row r="33" spans="1:33" x14ac:dyDescent="0.25">
      <c r="A33" s="113" t="s">
        <v>126</v>
      </c>
      <c r="B33" s="109"/>
      <c r="C33" s="110">
        <v>1</v>
      </c>
      <c r="D33" s="109">
        <f>E8*C33</f>
        <v>167</v>
      </c>
      <c r="E33" s="109">
        <v>0.2</v>
      </c>
      <c r="F33" s="109">
        <f t="shared" si="5"/>
        <v>33.4</v>
      </c>
      <c r="G33" s="114" t="s">
        <v>116</v>
      </c>
      <c r="H33" s="104"/>
      <c r="J33" s="163"/>
      <c r="K33" s="165"/>
      <c r="M33" s="79"/>
      <c r="N33" s="115"/>
      <c r="O33" s="79"/>
      <c r="P33" s="115"/>
      <c r="Q33" s="79"/>
      <c r="R33" s="115"/>
      <c r="S33" s="79"/>
      <c r="T33" s="115"/>
      <c r="U33" s="79"/>
      <c r="V33" s="151"/>
      <c r="W33" s="79"/>
      <c r="X33" s="115"/>
      <c r="Y33" s="79"/>
      <c r="Z33" s="115"/>
      <c r="AA33" s="147"/>
      <c r="AB33" s="65"/>
      <c r="AC33" s="65"/>
      <c r="AD33" s="65"/>
      <c r="AE33" s="65">
        <f t="shared" si="1"/>
        <v>0</v>
      </c>
      <c r="AF33" s="65">
        <f t="shared" si="2"/>
        <v>33.4</v>
      </c>
    </row>
    <row r="34" spans="1:33" x14ac:dyDescent="0.25">
      <c r="A34" s="113" t="s">
        <v>139</v>
      </c>
      <c r="B34" s="109"/>
      <c r="C34" s="110">
        <v>1</v>
      </c>
      <c r="D34" s="109">
        <f>E8*C34</f>
        <v>167</v>
      </c>
      <c r="E34" s="109">
        <v>5</v>
      </c>
      <c r="F34" s="109">
        <f t="shared" si="5"/>
        <v>835</v>
      </c>
      <c r="G34" s="114" t="s">
        <v>116</v>
      </c>
      <c r="H34" s="104"/>
      <c r="J34" s="151"/>
      <c r="K34" s="165"/>
      <c r="M34" s="79"/>
      <c r="N34" s="115"/>
      <c r="O34" s="79"/>
      <c r="P34" s="115"/>
      <c r="Q34" s="79"/>
      <c r="R34" s="115"/>
      <c r="S34" s="79"/>
      <c r="T34" s="115"/>
      <c r="U34" s="79"/>
      <c r="V34" s="151"/>
      <c r="W34" s="79"/>
      <c r="X34" s="115"/>
      <c r="Y34" s="79"/>
      <c r="Z34" s="115"/>
      <c r="AA34" s="147"/>
      <c r="AB34" s="65"/>
      <c r="AC34" s="65"/>
      <c r="AD34" s="65"/>
      <c r="AE34" s="65">
        <f t="shared" si="1"/>
        <v>0</v>
      </c>
      <c r="AF34" s="65">
        <f t="shared" si="2"/>
        <v>835</v>
      </c>
    </row>
    <row r="35" spans="1:33" x14ac:dyDescent="0.25">
      <c r="A35" s="116" t="s">
        <v>137</v>
      </c>
      <c r="B35" s="112"/>
      <c r="C35" s="134">
        <v>0.5</v>
      </c>
      <c r="D35" s="112">
        <f>E8*C35</f>
        <v>83.5</v>
      </c>
      <c r="E35" s="112">
        <v>2</v>
      </c>
      <c r="F35" s="112">
        <f t="shared" si="5"/>
        <v>167</v>
      </c>
      <c r="G35" s="117" t="s">
        <v>127</v>
      </c>
      <c r="H35">
        <f>F35/16</f>
        <v>10.4375</v>
      </c>
      <c r="I35" t="s">
        <v>77</v>
      </c>
      <c r="J35" s="151"/>
      <c r="K35" s="165"/>
      <c r="M35" s="79"/>
      <c r="N35" s="115"/>
      <c r="O35" s="79"/>
      <c r="P35" s="115"/>
      <c r="Q35" s="79"/>
      <c r="R35" s="115"/>
      <c r="S35" s="79"/>
      <c r="T35" s="115"/>
      <c r="U35" s="79"/>
      <c r="V35" s="151"/>
      <c r="W35" s="79"/>
      <c r="X35" s="115"/>
      <c r="Y35" s="79"/>
      <c r="Z35" s="115"/>
      <c r="AA35" s="147"/>
      <c r="AB35" s="65"/>
      <c r="AC35" s="65"/>
      <c r="AD35" s="65"/>
      <c r="AE35" s="65">
        <f t="shared" si="1"/>
        <v>0</v>
      </c>
      <c r="AF35" s="65">
        <f t="shared" si="2"/>
        <v>167</v>
      </c>
    </row>
    <row r="36" spans="1:33" x14ac:dyDescent="0.25">
      <c r="A36" s="116" t="s">
        <v>138</v>
      </c>
      <c r="B36" s="112"/>
      <c r="C36" s="134">
        <v>0.5</v>
      </c>
      <c r="D36" s="112">
        <f>E8*C36</f>
        <v>83.5</v>
      </c>
      <c r="E36" s="112">
        <v>1</v>
      </c>
      <c r="F36" s="112">
        <f t="shared" si="5"/>
        <v>83.5</v>
      </c>
      <c r="G36" s="117" t="s">
        <v>127</v>
      </c>
      <c r="H36" s="104">
        <f>F36/16</f>
        <v>5.21875</v>
      </c>
      <c r="I36" t="s">
        <v>77</v>
      </c>
      <c r="J36" s="151"/>
      <c r="K36" s="165"/>
      <c r="M36" s="79"/>
      <c r="N36" s="115"/>
      <c r="O36" s="79"/>
      <c r="P36" s="115"/>
      <c r="Q36" s="79"/>
      <c r="R36" s="115"/>
      <c r="S36" s="79"/>
      <c r="T36" s="115"/>
      <c r="U36" s="79"/>
      <c r="V36" s="151"/>
      <c r="W36" s="79"/>
      <c r="X36" s="115"/>
      <c r="Y36" s="79"/>
      <c r="Z36" s="115"/>
      <c r="AA36" s="147"/>
      <c r="AB36" s="65"/>
      <c r="AC36" s="65"/>
      <c r="AD36" s="65"/>
      <c r="AE36" s="65">
        <f t="shared" si="1"/>
        <v>0</v>
      </c>
      <c r="AF36" s="65">
        <f t="shared" si="2"/>
        <v>83.5</v>
      </c>
    </row>
    <row r="37" spans="1:33" x14ac:dyDescent="0.25">
      <c r="A37" s="116" t="s">
        <v>146</v>
      </c>
      <c r="B37" s="112"/>
      <c r="C37" s="134">
        <v>0.5</v>
      </c>
      <c r="D37" s="112">
        <f>E8*C37</f>
        <v>83.5</v>
      </c>
      <c r="E37" s="112">
        <v>1</v>
      </c>
      <c r="F37" s="112">
        <f t="shared" si="5"/>
        <v>83.5</v>
      </c>
      <c r="G37" s="117" t="s">
        <v>116</v>
      </c>
      <c r="J37" s="151"/>
      <c r="K37" s="165"/>
      <c r="M37" s="79"/>
      <c r="N37" s="115"/>
      <c r="O37" s="79"/>
      <c r="P37" s="115"/>
      <c r="Q37" s="79"/>
      <c r="R37" s="115"/>
      <c r="S37" s="79"/>
      <c r="T37" s="115"/>
      <c r="U37" s="79"/>
      <c r="V37" s="151"/>
      <c r="W37" s="79"/>
      <c r="X37" s="115"/>
      <c r="Y37" s="79"/>
      <c r="Z37" s="115"/>
      <c r="AA37" s="147"/>
      <c r="AB37" s="65"/>
      <c r="AC37" s="65"/>
      <c r="AD37" s="65"/>
      <c r="AE37" s="65">
        <f t="shared" si="1"/>
        <v>0</v>
      </c>
      <c r="AF37" s="65">
        <f t="shared" si="2"/>
        <v>83.5</v>
      </c>
    </row>
    <row r="38" spans="1:33" x14ac:dyDescent="0.25">
      <c r="A38" s="116" t="s">
        <v>145</v>
      </c>
      <c r="B38" s="112"/>
      <c r="C38" s="134"/>
      <c r="D38" s="112"/>
      <c r="E38" s="112"/>
      <c r="F38" s="112">
        <v>4</v>
      </c>
      <c r="G38" s="117" t="s">
        <v>116</v>
      </c>
      <c r="J38" s="151" t="s">
        <v>47</v>
      </c>
      <c r="K38" s="165"/>
      <c r="M38" s="79"/>
      <c r="N38" s="115"/>
      <c r="O38" s="79"/>
      <c r="P38" s="115"/>
      <c r="Q38" s="79"/>
      <c r="R38" s="115"/>
      <c r="S38" s="79"/>
      <c r="T38" s="115"/>
      <c r="U38" s="79"/>
      <c r="V38" s="151"/>
      <c r="W38" s="79"/>
      <c r="X38" s="115"/>
      <c r="Y38" s="79"/>
      <c r="Z38" s="115"/>
      <c r="AA38" s="147"/>
      <c r="AB38" s="65"/>
      <c r="AC38" s="65"/>
      <c r="AD38" s="65"/>
      <c r="AE38" s="65">
        <f t="shared" si="1"/>
        <v>0</v>
      </c>
      <c r="AF38" s="65">
        <f t="shared" si="2"/>
        <v>4</v>
      </c>
    </row>
    <row r="39" spans="1:33" x14ac:dyDescent="0.25">
      <c r="A39" s="79" t="s">
        <v>172</v>
      </c>
      <c r="B39" s="65"/>
      <c r="C39" s="108">
        <v>1</v>
      </c>
      <c r="D39" s="65">
        <f>E8*C39</f>
        <v>167</v>
      </c>
      <c r="E39" s="65">
        <v>0.2</v>
      </c>
      <c r="F39" s="137">
        <f>(D39/2)*E39</f>
        <v>16.7</v>
      </c>
      <c r="G39" s="115" t="s">
        <v>173</v>
      </c>
      <c r="J39" s="151"/>
      <c r="K39" s="165"/>
      <c r="M39" s="79"/>
      <c r="N39" s="115"/>
      <c r="O39" s="79"/>
      <c r="P39" s="115"/>
      <c r="Q39" s="79"/>
      <c r="R39" s="115"/>
      <c r="S39" s="79"/>
      <c r="T39" s="115"/>
      <c r="U39" s="79"/>
      <c r="V39" s="151"/>
      <c r="W39" s="79"/>
      <c r="X39" s="115"/>
      <c r="Y39" s="79"/>
      <c r="Z39" s="115"/>
      <c r="AA39" s="147"/>
      <c r="AB39" s="65"/>
      <c r="AC39" s="65"/>
      <c r="AD39" s="65"/>
      <c r="AE39" s="65">
        <f t="shared" si="1"/>
        <v>0</v>
      </c>
      <c r="AF39" s="65">
        <f t="shared" si="2"/>
        <v>16.7</v>
      </c>
    </row>
    <row r="40" spans="1:33" ht="15.75" thickBot="1" x14ac:dyDescent="0.3">
      <c r="A40" s="81" t="s">
        <v>134</v>
      </c>
      <c r="B40" s="131"/>
      <c r="C40" s="135">
        <v>1</v>
      </c>
      <c r="D40" s="131">
        <f>E8*C40</f>
        <v>167</v>
      </c>
      <c r="E40" s="131">
        <v>0.2</v>
      </c>
      <c r="F40" s="131">
        <f>D40*E40</f>
        <v>33.4</v>
      </c>
      <c r="G40" s="132" t="s">
        <v>116</v>
      </c>
      <c r="H40" s="214"/>
      <c r="I40" s="215"/>
      <c r="J40" s="215"/>
      <c r="K40" s="161"/>
      <c r="M40" s="79"/>
      <c r="N40" s="115"/>
      <c r="O40" s="79"/>
      <c r="P40" s="115"/>
      <c r="Q40" s="79"/>
      <c r="R40" s="115"/>
      <c r="S40" s="79"/>
      <c r="T40" s="115"/>
      <c r="U40" s="79"/>
      <c r="V40" s="151"/>
      <c r="W40" s="79"/>
      <c r="X40" s="115"/>
      <c r="Y40" s="79"/>
      <c r="Z40" s="115"/>
      <c r="AA40" s="147"/>
      <c r="AB40" s="65"/>
      <c r="AC40" s="65"/>
      <c r="AD40" s="65"/>
      <c r="AE40" s="65">
        <f t="shared" si="1"/>
        <v>0</v>
      </c>
      <c r="AF40" s="65">
        <f t="shared" si="2"/>
        <v>33.4</v>
      </c>
    </row>
    <row r="41" spans="1:33" x14ac:dyDescent="0.25">
      <c r="A41" s="219" t="s">
        <v>133</v>
      </c>
      <c r="B41" s="220"/>
      <c r="C41" s="123">
        <v>1</v>
      </c>
      <c r="D41" s="124">
        <f>E8*(C41)</f>
        <v>167</v>
      </c>
      <c r="E41" s="124">
        <v>1</v>
      </c>
      <c r="F41" s="124">
        <f>INT(D41*0.7)</f>
        <v>116</v>
      </c>
      <c r="G41" s="125" t="s">
        <v>116</v>
      </c>
      <c r="H41" s="154" t="s">
        <v>142</v>
      </c>
      <c r="I41" s="155"/>
      <c r="J41" s="160">
        <v>0</v>
      </c>
      <c r="K41" s="7">
        <f>F41-J41</f>
        <v>116</v>
      </c>
      <c r="M41" s="79"/>
      <c r="N41" s="115"/>
      <c r="O41" s="79"/>
      <c r="P41" s="115"/>
      <c r="Q41" s="79"/>
      <c r="R41" s="115"/>
      <c r="S41" s="79"/>
      <c r="T41" s="115"/>
      <c r="U41" s="79"/>
      <c r="V41" s="151"/>
      <c r="W41" s="79"/>
      <c r="X41" s="115"/>
      <c r="Y41" s="79"/>
      <c r="Z41" s="115"/>
      <c r="AA41" s="147"/>
      <c r="AB41" s="65"/>
      <c r="AC41" s="65"/>
      <c r="AD41" s="65"/>
      <c r="AE41" s="65">
        <f t="shared" si="1"/>
        <v>0</v>
      </c>
      <c r="AF41" s="65">
        <f t="shared" si="2"/>
        <v>116</v>
      </c>
    </row>
    <row r="42" spans="1:33" ht="15.75" thickBot="1" x14ac:dyDescent="0.3">
      <c r="A42" s="217" t="s">
        <v>101</v>
      </c>
      <c r="B42" s="218"/>
      <c r="C42" s="136">
        <v>1</v>
      </c>
      <c r="D42" s="118">
        <f>E8</f>
        <v>167</v>
      </c>
      <c r="E42" s="118">
        <v>1</v>
      </c>
      <c r="F42" s="118">
        <f>INT(D42*0.3)</f>
        <v>50</v>
      </c>
      <c r="G42" s="119" t="s">
        <v>116</v>
      </c>
      <c r="H42" s="154" t="s">
        <v>143</v>
      </c>
      <c r="I42" s="155"/>
      <c r="J42" s="160">
        <v>180</v>
      </c>
      <c r="K42" s="162">
        <f>F42-J42</f>
        <v>-130</v>
      </c>
      <c r="M42" s="81"/>
      <c r="N42" s="132"/>
      <c r="O42" s="81"/>
      <c r="P42" s="132"/>
      <c r="Q42" s="81"/>
      <c r="R42" s="132"/>
      <c r="S42" s="81"/>
      <c r="T42" s="132"/>
      <c r="U42" s="81"/>
      <c r="V42" s="152"/>
      <c r="W42" s="81"/>
      <c r="X42" s="132"/>
      <c r="Y42" s="81"/>
      <c r="Z42" s="132"/>
      <c r="AA42" s="147"/>
      <c r="AB42" s="65"/>
      <c r="AC42" s="65"/>
      <c r="AD42" s="65"/>
      <c r="AE42" s="65">
        <f t="shared" si="1"/>
        <v>0</v>
      </c>
      <c r="AF42" s="65">
        <f t="shared" si="2"/>
        <v>50</v>
      </c>
    </row>
    <row r="44" spans="1:33" x14ac:dyDescent="0.25">
      <c r="J44" t="s">
        <v>149</v>
      </c>
      <c r="K44" s="215" t="s">
        <v>169</v>
      </c>
      <c r="L44" s="215"/>
      <c r="AG44">
        <f>SUM(M44:AF44)</f>
        <v>0</v>
      </c>
    </row>
    <row r="45" spans="1:33" ht="15.75" thickBot="1" x14ac:dyDescent="0.3"/>
    <row r="46" spans="1:33" ht="15" customHeight="1" x14ac:dyDescent="0.25">
      <c r="D46" s="255" t="s">
        <v>197</v>
      </c>
      <c r="E46" s="256"/>
      <c r="F46" s="256"/>
      <c r="G46" s="256"/>
      <c r="H46" s="256"/>
      <c r="I46" s="256"/>
      <c r="J46" s="256"/>
      <c r="K46" s="256"/>
      <c r="L46" s="256"/>
      <c r="M46" s="256"/>
      <c r="N46" s="256"/>
      <c r="O46" s="256"/>
      <c r="P46" s="256"/>
      <c r="Q46" s="256"/>
      <c r="R46" s="256"/>
      <c r="S46" s="256"/>
      <c r="T46" s="256"/>
      <c r="U46" s="256"/>
      <c r="V46" s="256"/>
      <c r="W46" s="256"/>
      <c r="X46" s="256"/>
      <c r="Y46" s="257"/>
    </row>
    <row r="47" spans="1:33" x14ac:dyDescent="0.25">
      <c r="D47" s="258"/>
      <c r="E47" s="259"/>
      <c r="F47" s="259"/>
      <c r="G47" s="259"/>
      <c r="H47" s="259"/>
      <c r="I47" s="259"/>
      <c r="J47" s="259"/>
      <c r="K47" s="259"/>
      <c r="L47" s="259"/>
      <c r="M47" s="259"/>
      <c r="N47" s="259"/>
      <c r="O47" s="259"/>
      <c r="P47" s="259"/>
      <c r="Q47" s="259"/>
      <c r="R47" s="259"/>
      <c r="S47" s="259"/>
      <c r="T47" s="259"/>
      <c r="U47" s="259"/>
      <c r="V47" s="259"/>
      <c r="W47" s="259"/>
      <c r="X47" s="259"/>
      <c r="Y47" s="260"/>
    </row>
    <row r="48" spans="1:33" ht="15.75" thickBot="1" x14ac:dyDescent="0.3">
      <c r="D48" s="261"/>
      <c r="E48" s="262"/>
      <c r="F48" s="262"/>
      <c r="G48" s="262"/>
      <c r="H48" s="262"/>
      <c r="I48" s="262"/>
      <c r="J48" s="262"/>
      <c r="K48" s="262"/>
      <c r="L48" s="262"/>
      <c r="M48" s="262"/>
      <c r="N48" s="262"/>
      <c r="O48" s="262"/>
      <c r="P48" s="262"/>
      <c r="Q48" s="262"/>
      <c r="R48" s="262"/>
      <c r="S48" s="262"/>
      <c r="T48" s="262"/>
      <c r="U48" s="262"/>
      <c r="V48" s="262"/>
      <c r="W48" s="262"/>
      <c r="X48" s="262"/>
      <c r="Y48" s="263"/>
    </row>
  </sheetData>
  <mergeCells count="28">
    <mergeCell ref="K9:K10"/>
    <mergeCell ref="D46:Y48"/>
    <mergeCell ref="W10:X10"/>
    <mergeCell ref="Y10:Z10"/>
    <mergeCell ref="AA10:AB10"/>
    <mergeCell ref="AC10:AD10"/>
    <mergeCell ref="Q10:R10"/>
    <mergeCell ref="K44:L44"/>
    <mergeCell ref="M10:N10"/>
    <mergeCell ref="O10:P10"/>
    <mergeCell ref="S10:T10"/>
    <mergeCell ref="U10:V10"/>
    <mergeCell ref="W8:X8"/>
    <mergeCell ref="Y8:Z8"/>
    <mergeCell ref="AA8:AB8"/>
    <mergeCell ref="AC8:AD8"/>
    <mergeCell ref="M7:AD7"/>
    <mergeCell ref="M8:N8"/>
    <mergeCell ref="O8:P8"/>
    <mergeCell ref="Q8:R8"/>
    <mergeCell ref="S8:T8"/>
    <mergeCell ref="U8:V8"/>
    <mergeCell ref="H40:J40"/>
    <mergeCell ref="A1:G1"/>
    <mergeCell ref="A42:B42"/>
    <mergeCell ref="A41:B41"/>
    <mergeCell ref="C10:D10"/>
    <mergeCell ref="C2:E2"/>
  </mergeCells>
  <pageMargins left="0.5" right="0" top="0.75" bottom="0.75" header="0.3" footer="0.3"/>
  <pageSetup scale="4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5"/>
  <sheetViews>
    <sheetView topLeftCell="A3" workbookViewId="0">
      <selection activeCell="Y32" sqref="Y32"/>
    </sheetView>
  </sheetViews>
  <sheetFormatPr defaultRowHeight="15" x14ac:dyDescent="0.25"/>
  <cols>
    <col min="1" max="1" width="27" customWidth="1"/>
    <col min="2" max="21" width="4.7109375" customWidth="1"/>
    <col min="22" max="22" width="6.85546875" style="153" customWidth="1"/>
    <col min="23" max="23" width="9.28515625" customWidth="1"/>
  </cols>
  <sheetData>
    <row r="1" spans="1:22" x14ac:dyDescent="0.25">
      <c r="A1" t="s">
        <v>188</v>
      </c>
    </row>
    <row r="2" spans="1:22" x14ac:dyDescent="0.25">
      <c r="A2" s="229" t="s">
        <v>105</v>
      </c>
      <c r="B2" s="230" t="s">
        <v>183</v>
      </c>
      <c r="C2" s="231"/>
      <c r="D2" s="231"/>
      <c r="E2" s="231"/>
      <c r="F2" s="231"/>
      <c r="G2" s="231"/>
      <c r="H2" s="231"/>
      <c r="I2" s="231"/>
      <c r="J2" s="231"/>
      <c r="K2" s="231"/>
      <c r="L2" s="231"/>
      <c r="M2" s="231"/>
      <c r="N2" s="231"/>
      <c r="O2" s="231"/>
      <c r="P2" s="231"/>
      <c r="Q2" s="231"/>
      <c r="R2" s="231"/>
      <c r="S2" s="231"/>
      <c r="T2" s="231"/>
      <c r="U2" s="232"/>
      <c r="V2" s="229" t="s">
        <v>186</v>
      </c>
    </row>
    <row r="3" spans="1:22" x14ac:dyDescent="0.25">
      <c r="A3" s="229"/>
      <c r="B3" s="157">
        <v>1</v>
      </c>
      <c r="C3" s="157">
        <v>2</v>
      </c>
      <c r="D3" s="157">
        <v>3</v>
      </c>
      <c r="E3" s="157">
        <v>4</v>
      </c>
      <c r="F3" s="157">
        <v>5</v>
      </c>
      <c r="G3" s="157">
        <v>6</v>
      </c>
      <c r="H3" s="157">
        <v>7</v>
      </c>
      <c r="I3" s="157">
        <v>8</v>
      </c>
      <c r="J3" s="157">
        <v>9</v>
      </c>
      <c r="K3" s="157">
        <v>10</v>
      </c>
      <c r="L3" s="157">
        <v>11</v>
      </c>
      <c r="M3" s="157">
        <v>12</v>
      </c>
      <c r="N3" s="157">
        <v>13</v>
      </c>
      <c r="O3" s="157">
        <v>14</v>
      </c>
      <c r="P3" s="157">
        <v>15</v>
      </c>
      <c r="Q3" s="157">
        <v>16</v>
      </c>
      <c r="R3" s="157">
        <v>17</v>
      </c>
      <c r="S3" s="157">
        <v>18</v>
      </c>
      <c r="T3" s="157">
        <v>19</v>
      </c>
      <c r="U3" s="157">
        <v>20</v>
      </c>
      <c r="V3" s="229"/>
    </row>
    <row r="4" spans="1:22" x14ac:dyDescent="0.25">
      <c r="A4" s="65" t="s">
        <v>102</v>
      </c>
      <c r="B4" s="156">
        <v>0</v>
      </c>
      <c r="C4" s="156">
        <v>0</v>
      </c>
      <c r="D4" s="156">
        <v>0</v>
      </c>
      <c r="E4" s="156">
        <v>0</v>
      </c>
      <c r="F4" s="156">
        <v>0</v>
      </c>
      <c r="G4" s="156">
        <v>0</v>
      </c>
      <c r="H4" s="156">
        <v>0</v>
      </c>
      <c r="I4" s="156">
        <v>0</v>
      </c>
      <c r="J4" s="156">
        <v>0</v>
      </c>
      <c r="K4" s="156">
        <v>0</v>
      </c>
      <c r="L4" s="156">
        <v>0</v>
      </c>
      <c r="M4" s="156">
        <v>0</v>
      </c>
      <c r="N4" s="156">
        <v>0</v>
      </c>
      <c r="O4" s="156">
        <v>0</v>
      </c>
      <c r="P4" s="156">
        <v>0</v>
      </c>
      <c r="Q4" s="156">
        <v>0</v>
      </c>
      <c r="R4" s="156">
        <v>0</v>
      </c>
      <c r="S4" s="156">
        <v>0</v>
      </c>
      <c r="T4" s="156">
        <v>0</v>
      </c>
      <c r="U4" s="156">
        <v>0</v>
      </c>
      <c r="V4" s="159">
        <f>SUM(B4:U4)</f>
        <v>0</v>
      </c>
    </row>
    <row r="5" spans="1:22" x14ac:dyDescent="0.25">
      <c r="A5" s="65" t="s">
        <v>131</v>
      </c>
      <c r="B5" s="156">
        <v>0</v>
      </c>
      <c r="C5" s="156">
        <v>0</v>
      </c>
      <c r="D5" s="156">
        <v>0</v>
      </c>
      <c r="E5" s="156">
        <v>0</v>
      </c>
      <c r="F5" s="156">
        <v>0</v>
      </c>
      <c r="G5" s="156">
        <v>0</v>
      </c>
      <c r="H5" s="156">
        <v>0</v>
      </c>
      <c r="I5" s="156">
        <v>0</v>
      </c>
      <c r="J5" s="156">
        <v>0</v>
      </c>
      <c r="K5" s="156">
        <v>0</v>
      </c>
      <c r="L5" s="156">
        <v>0</v>
      </c>
      <c r="M5" s="156">
        <v>0</v>
      </c>
      <c r="N5" s="156">
        <v>0</v>
      </c>
      <c r="O5" s="156">
        <v>0</v>
      </c>
      <c r="P5" s="156">
        <v>0</v>
      </c>
      <c r="Q5" s="156">
        <v>0</v>
      </c>
      <c r="R5" s="156">
        <v>0</v>
      </c>
      <c r="S5" s="156">
        <v>0</v>
      </c>
      <c r="T5" s="156">
        <v>0</v>
      </c>
      <c r="U5" s="156">
        <v>0</v>
      </c>
      <c r="V5" s="159">
        <f t="shared" ref="V5:V27" si="0">SUM(B5:U5)</f>
        <v>0</v>
      </c>
    </row>
    <row r="6" spans="1:22" x14ac:dyDescent="0.25">
      <c r="A6" s="65" t="s">
        <v>108</v>
      </c>
      <c r="B6" s="156">
        <v>1</v>
      </c>
      <c r="C6" s="156">
        <v>1</v>
      </c>
      <c r="D6" s="156">
        <v>1</v>
      </c>
      <c r="E6" s="156">
        <v>1</v>
      </c>
      <c r="F6" s="156">
        <v>2</v>
      </c>
      <c r="G6" s="156">
        <v>1</v>
      </c>
      <c r="H6" s="156">
        <v>1</v>
      </c>
      <c r="I6" s="156">
        <v>1</v>
      </c>
      <c r="J6" s="156">
        <v>1</v>
      </c>
      <c r="K6" s="156">
        <v>2</v>
      </c>
      <c r="L6" s="156">
        <v>1</v>
      </c>
      <c r="M6" s="156">
        <v>1</v>
      </c>
      <c r="N6" s="156">
        <v>1</v>
      </c>
      <c r="O6" s="156">
        <v>2</v>
      </c>
      <c r="P6" s="156">
        <v>1</v>
      </c>
      <c r="Q6" s="156">
        <v>1</v>
      </c>
      <c r="R6" s="156">
        <v>1</v>
      </c>
      <c r="S6" s="156">
        <v>1</v>
      </c>
      <c r="T6" s="156">
        <v>2</v>
      </c>
      <c r="U6" s="156">
        <v>2</v>
      </c>
      <c r="V6" s="159">
        <f t="shared" si="0"/>
        <v>25</v>
      </c>
    </row>
    <row r="7" spans="1:22" x14ac:dyDescent="0.25">
      <c r="A7" s="65" t="s">
        <v>184</v>
      </c>
      <c r="B7" s="156">
        <v>1</v>
      </c>
      <c r="C7" s="156">
        <v>1</v>
      </c>
      <c r="D7" s="156">
        <v>1</v>
      </c>
      <c r="E7" s="156">
        <v>1</v>
      </c>
      <c r="F7" s="156">
        <v>1</v>
      </c>
      <c r="G7" s="156">
        <v>1</v>
      </c>
      <c r="H7" s="156">
        <v>1</v>
      </c>
      <c r="I7" s="156">
        <v>1</v>
      </c>
      <c r="J7" s="156">
        <v>1</v>
      </c>
      <c r="K7" s="156">
        <v>1</v>
      </c>
      <c r="L7" s="156">
        <v>1</v>
      </c>
      <c r="M7" s="156">
        <v>1</v>
      </c>
      <c r="N7" s="156">
        <v>1</v>
      </c>
      <c r="O7" s="156">
        <v>1</v>
      </c>
      <c r="P7" s="156">
        <v>1</v>
      </c>
      <c r="Q7" s="156">
        <v>1</v>
      </c>
      <c r="R7" s="156">
        <v>1</v>
      </c>
      <c r="S7" s="156">
        <v>1</v>
      </c>
      <c r="T7" s="156">
        <v>1</v>
      </c>
      <c r="U7" s="156">
        <v>1</v>
      </c>
      <c r="V7" s="159">
        <f t="shared" si="0"/>
        <v>20</v>
      </c>
    </row>
    <row r="8" spans="1:22" x14ac:dyDescent="0.25">
      <c r="A8" s="65" t="s">
        <v>123</v>
      </c>
      <c r="B8" s="156">
        <v>3</v>
      </c>
      <c r="C8" s="156">
        <v>3</v>
      </c>
      <c r="D8" s="156">
        <v>3</v>
      </c>
      <c r="E8" s="156">
        <v>3</v>
      </c>
      <c r="F8" s="156">
        <v>3</v>
      </c>
      <c r="G8" s="156">
        <v>3</v>
      </c>
      <c r="H8" s="156">
        <v>3</v>
      </c>
      <c r="I8" s="156">
        <v>3</v>
      </c>
      <c r="J8" s="156">
        <v>3</v>
      </c>
      <c r="K8" s="156">
        <v>3</v>
      </c>
      <c r="L8" s="156">
        <v>3</v>
      </c>
      <c r="M8" s="156">
        <v>3</v>
      </c>
      <c r="N8" s="156">
        <v>3</v>
      </c>
      <c r="O8" s="156">
        <v>3</v>
      </c>
      <c r="P8" s="156">
        <v>3</v>
      </c>
      <c r="Q8" s="156">
        <v>3</v>
      </c>
      <c r="R8" s="156">
        <v>3</v>
      </c>
      <c r="S8" s="156">
        <v>3</v>
      </c>
      <c r="T8" s="156">
        <v>3</v>
      </c>
      <c r="U8" s="156">
        <v>3</v>
      </c>
      <c r="V8" s="159">
        <f t="shared" si="0"/>
        <v>60</v>
      </c>
    </row>
    <row r="9" spans="1:22" x14ac:dyDescent="0.25">
      <c r="A9" s="65" t="s">
        <v>103</v>
      </c>
      <c r="B9" s="156">
        <v>0</v>
      </c>
      <c r="C9" s="156">
        <v>3</v>
      </c>
      <c r="D9" s="156">
        <v>3</v>
      </c>
      <c r="E9" s="156">
        <v>3</v>
      </c>
      <c r="F9" s="156">
        <v>3</v>
      </c>
      <c r="G9" s="156">
        <v>3</v>
      </c>
      <c r="H9" s="156">
        <v>3</v>
      </c>
      <c r="I9" s="156">
        <v>3</v>
      </c>
      <c r="J9" s="156">
        <v>3</v>
      </c>
      <c r="K9" s="156">
        <v>3</v>
      </c>
      <c r="L9" s="156">
        <v>3</v>
      </c>
      <c r="M9" s="156">
        <v>3</v>
      </c>
      <c r="N9" s="156">
        <v>3</v>
      </c>
      <c r="O9" s="156">
        <v>3</v>
      </c>
      <c r="P9" s="156">
        <v>3</v>
      </c>
      <c r="Q9" s="156">
        <v>3</v>
      </c>
      <c r="R9" s="156">
        <v>3</v>
      </c>
      <c r="S9" s="156">
        <v>3</v>
      </c>
      <c r="T9" s="156">
        <v>3</v>
      </c>
      <c r="U9" s="156">
        <v>4</v>
      </c>
      <c r="V9" s="159">
        <f t="shared" si="0"/>
        <v>58</v>
      </c>
    </row>
    <row r="10" spans="1:22" x14ac:dyDescent="0.25">
      <c r="A10" s="65" t="s">
        <v>144</v>
      </c>
      <c r="B10" s="156">
        <v>0</v>
      </c>
      <c r="C10" s="156">
        <v>0</v>
      </c>
      <c r="D10" s="156">
        <v>1</v>
      </c>
      <c r="E10" s="156">
        <v>0</v>
      </c>
      <c r="F10" s="156">
        <v>1</v>
      </c>
      <c r="G10" s="156">
        <v>0</v>
      </c>
      <c r="H10" s="156">
        <v>0</v>
      </c>
      <c r="I10" s="156">
        <v>0</v>
      </c>
      <c r="J10" s="156">
        <v>0</v>
      </c>
      <c r="K10" s="156">
        <v>1</v>
      </c>
      <c r="L10" s="156">
        <v>0</v>
      </c>
      <c r="M10" s="156">
        <v>0</v>
      </c>
      <c r="N10" s="156">
        <v>0</v>
      </c>
      <c r="O10" s="156">
        <v>0</v>
      </c>
      <c r="P10" s="156">
        <v>1</v>
      </c>
      <c r="Q10" s="156">
        <v>0</v>
      </c>
      <c r="R10" s="156">
        <v>0</v>
      </c>
      <c r="S10" s="156">
        <v>0</v>
      </c>
      <c r="T10" s="156">
        <v>1</v>
      </c>
      <c r="U10" s="156">
        <v>0</v>
      </c>
      <c r="V10" s="159">
        <f t="shared" si="0"/>
        <v>5</v>
      </c>
    </row>
    <row r="11" spans="1:22" x14ac:dyDescent="0.25">
      <c r="A11" s="65" t="s">
        <v>128</v>
      </c>
      <c r="B11" s="156">
        <v>0</v>
      </c>
      <c r="C11" s="156">
        <v>0</v>
      </c>
      <c r="D11" s="156">
        <v>0</v>
      </c>
      <c r="E11" s="156">
        <v>0</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9">
        <f t="shared" si="0"/>
        <v>0</v>
      </c>
    </row>
    <row r="12" spans="1:22" x14ac:dyDescent="0.25">
      <c r="A12" s="65" t="s">
        <v>104</v>
      </c>
      <c r="B12" s="156">
        <v>0</v>
      </c>
      <c r="C12" s="156">
        <v>0</v>
      </c>
      <c r="D12" s="156">
        <v>0</v>
      </c>
      <c r="E12" s="156">
        <v>0</v>
      </c>
      <c r="F12" s="156">
        <v>0</v>
      </c>
      <c r="G12" s="156">
        <v>0</v>
      </c>
      <c r="H12" s="156">
        <v>0</v>
      </c>
      <c r="I12" s="156">
        <v>0</v>
      </c>
      <c r="J12" s="156">
        <v>0</v>
      </c>
      <c r="K12" s="156">
        <v>0</v>
      </c>
      <c r="L12" s="156">
        <v>0</v>
      </c>
      <c r="M12" s="156">
        <v>0</v>
      </c>
      <c r="N12" s="156">
        <v>0</v>
      </c>
      <c r="O12" s="156">
        <v>0</v>
      </c>
      <c r="P12" s="156">
        <v>0</v>
      </c>
      <c r="Q12" s="156">
        <v>0</v>
      </c>
      <c r="R12" s="156">
        <v>0</v>
      </c>
      <c r="S12" s="156">
        <v>0</v>
      </c>
      <c r="T12" s="156">
        <v>0</v>
      </c>
      <c r="U12" s="156">
        <v>0</v>
      </c>
      <c r="V12" s="159">
        <f t="shared" si="0"/>
        <v>0</v>
      </c>
    </row>
    <row r="13" spans="1:22" x14ac:dyDescent="0.25">
      <c r="A13" s="65" t="s">
        <v>109</v>
      </c>
      <c r="B13" s="156">
        <v>1</v>
      </c>
      <c r="C13" s="156">
        <v>2</v>
      </c>
      <c r="D13" s="156">
        <v>1</v>
      </c>
      <c r="E13" s="156">
        <v>2</v>
      </c>
      <c r="F13" s="156">
        <v>1</v>
      </c>
      <c r="G13" s="156">
        <v>2</v>
      </c>
      <c r="H13" s="156">
        <v>1</v>
      </c>
      <c r="I13" s="156">
        <v>2</v>
      </c>
      <c r="J13" s="156">
        <v>1</v>
      </c>
      <c r="K13" s="156">
        <v>1</v>
      </c>
      <c r="L13" s="156">
        <v>1</v>
      </c>
      <c r="M13" s="156">
        <v>2</v>
      </c>
      <c r="N13" s="156">
        <v>1</v>
      </c>
      <c r="O13" s="156">
        <v>1</v>
      </c>
      <c r="P13" s="156">
        <v>1</v>
      </c>
      <c r="Q13" s="156">
        <v>2</v>
      </c>
      <c r="R13" s="156">
        <v>1</v>
      </c>
      <c r="S13" s="156">
        <v>2</v>
      </c>
      <c r="T13" s="156">
        <v>1</v>
      </c>
      <c r="U13" s="156">
        <v>1</v>
      </c>
      <c r="V13" s="159">
        <f t="shared" si="0"/>
        <v>27</v>
      </c>
    </row>
    <row r="14" spans="1:22" x14ac:dyDescent="0.25">
      <c r="A14" s="65" t="s">
        <v>110</v>
      </c>
      <c r="B14" s="156">
        <v>0</v>
      </c>
      <c r="C14" s="156">
        <v>0</v>
      </c>
      <c r="D14" s="156">
        <v>0</v>
      </c>
      <c r="E14" s="156">
        <v>0</v>
      </c>
      <c r="F14" s="156">
        <v>1</v>
      </c>
      <c r="G14" s="156">
        <v>0</v>
      </c>
      <c r="H14" s="156">
        <v>0</v>
      </c>
      <c r="I14" s="156">
        <v>0</v>
      </c>
      <c r="J14" s="156">
        <v>0</v>
      </c>
      <c r="K14" s="156">
        <v>1</v>
      </c>
      <c r="L14" s="156">
        <v>0</v>
      </c>
      <c r="M14" s="156">
        <v>0</v>
      </c>
      <c r="N14" s="156">
        <v>0</v>
      </c>
      <c r="O14" s="156">
        <v>0</v>
      </c>
      <c r="P14" s="156">
        <v>1</v>
      </c>
      <c r="Q14" s="156">
        <v>0</v>
      </c>
      <c r="R14" s="156">
        <v>0</v>
      </c>
      <c r="S14" s="156">
        <v>0</v>
      </c>
      <c r="T14" s="156">
        <v>0</v>
      </c>
      <c r="U14" s="156">
        <v>0</v>
      </c>
      <c r="V14" s="159">
        <f t="shared" si="0"/>
        <v>3</v>
      </c>
    </row>
    <row r="15" spans="1:22" x14ac:dyDescent="0.25">
      <c r="A15" s="65" t="s">
        <v>111</v>
      </c>
      <c r="B15" s="156">
        <v>1</v>
      </c>
      <c r="C15" s="156">
        <v>1</v>
      </c>
      <c r="D15" s="156">
        <v>1</v>
      </c>
      <c r="E15" s="156">
        <v>1</v>
      </c>
      <c r="F15" s="156">
        <v>1</v>
      </c>
      <c r="G15" s="156">
        <v>1</v>
      </c>
      <c r="H15" s="156">
        <v>1</v>
      </c>
      <c r="I15" s="156">
        <v>1</v>
      </c>
      <c r="J15" s="156">
        <v>1</v>
      </c>
      <c r="K15" s="156">
        <v>1</v>
      </c>
      <c r="L15" s="156">
        <v>1</v>
      </c>
      <c r="M15" s="156">
        <v>1</v>
      </c>
      <c r="N15" s="156">
        <v>1</v>
      </c>
      <c r="O15" s="156">
        <v>1</v>
      </c>
      <c r="P15" s="156">
        <v>1</v>
      </c>
      <c r="Q15" s="156">
        <v>1</v>
      </c>
      <c r="R15" s="156">
        <v>1</v>
      </c>
      <c r="S15" s="156">
        <v>1</v>
      </c>
      <c r="T15" s="156">
        <v>1</v>
      </c>
      <c r="U15" s="156">
        <v>1</v>
      </c>
      <c r="V15" s="159">
        <f t="shared" si="0"/>
        <v>20</v>
      </c>
    </row>
    <row r="16" spans="1:22" x14ac:dyDescent="0.25">
      <c r="A16" s="65" t="s">
        <v>112</v>
      </c>
      <c r="B16" s="156">
        <v>1</v>
      </c>
      <c r="C16" s="156">
        <v>1</v>
      </c>
      <c r="D16" s="156">
        <v>1</v>
      </c>
      <c r="E16" s="156">
        <v>1</v>
      </c>
      <c r="F16" s="156">
        <v>1</v>
      </c>
      <c r="G16" s="156">
        <v>1</v>
      </c>
      <c r="H16" s="156">
        <v>1</v>
      </c>
      <c r="I16" s="156">
        <v>1</v>
      </c>
      <c r="J16" s="156">
        <v>1</v>
      </c>
      <c r="K16" s="156">
        <v>1</v>
      </c>
      <c r="L16" s="156">
        <v>1</v>
      </c>
      <c r="M16" s="156">
        <v>1</v>
      </c>
      <c r="N16" s="156">
        <v>1</v>
      </c>
      <c r="O16" s="156">
        <v>1</v>
      </c>
      <c r="P16" s="156">
        <v>1</v>
      </c>
      <c r="Q16" s="156">
        <v>1</v>
      </c>
      <c r="R16" s="156">
        <v>1</v>
      </c>
      <c r="S16" s="156">
        <v>1</v>
      </c>
      <c r="T16" s="156">
        <v>1</v>
      </c>
      <c r="U16" s="156">
        <v>1</v>
      </c>
      <c r="V16" s="159">
        <f t="shared" si="0"/>
        <v>20</v>
      </c>
    </row>
    <row r="17" spans="1:22" x14ac:dyDescent="0.25">
      <c r="A17" s="65" t="s">
        <v>117</v>
      </c>
      <c r="B17" s="156">
        <v>0</v>
      </c>
      <c r="C17" s="156">
        <v>0</v>
      </c>
      <c r="D17" s="156">
        <v>0</v>
      </c>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9">
        <f t="shared" si="0"/>
        <v>0</v>
      </c>
    </row>
    <row r="18" spans="1:22" x14ac:dyDescent="0.25">
      <c r="A18" s="65" t="s">
        <v>118</v>
      </c>
      <c r="B18" s="156">
        <v>0</v>
      </c>
      <c r="C18" s="156">
        <v>0</v>
      </c>
      <c r="D18" s="156">
        <v>0</v>
      </c>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9">
        <f t="shared" si="0"/>
        <v>0</v>
      </c>
    </row>
    <row r="19" spans="1:22" x14ac:dyDescent="0.25">
      <c r="A19" s="65" t="s">
        <v>119</v>
      </c>
      <c r="B19" s="156">
        <v>2</v>
      </c>
      <c r="C19" s="156">
        <v>2</v>
      </c>
      <c r="D19" s="156">
        <v>2</v>
      </c>
      <c r="E19" s="156">
        <v>2</v>
      </c>
      <c r="F19" s="156">
        <v>2</v>
      </c>
      <c r="G19" s="156">
        <v>2</v>
      </c>
      <c r="H19" s="156">
        <v>2</v>
      </c>
      <c r="I19" s="156">
        <v>2</v>
      </c>
      <c r="J19" s="156">
        <v>2</v>
      </c>
      <c r="K19" s="156">
        <v>2</v>
      </c>
      <c r="L19" s="156">
        <v>2</v>
      </c>
      <c r="M19" s="156">
        <v>2</v>
      </c>
      <c r="N19" s="156">
        <v>2</v>
      </c>
      <c r="O19" s="156">
        <v>2</v>
      </c>
      <c r="P19" s="156">
        <v>2</v>
      </c>
      <c r="Q19" s="156">
        <v>2</v>
      </c>
      <c r="R19" s="156">
        <v>2</v>
      </c>
      <c r="S19" s="156">
        <v>2</v>
      </c>
      <c r="T19" s="156">
        <v>2</v>
      </c>
      <c r="U19" s="156">
        <v>2</v>
      </c>
      <c r="V19" s="159">
        <f t="shared" si="0"/>
        <v>40</v>
      </c>
    </row>
    <row r="20" spans="1:22" x14ac:dyDescent="0.25">
      <c r="A20" s="65" t="s">
        <v>135</v>
      </c>
      <c r="B20" s="156">
        <v>2</v>
      </c>
      <c r="C20" s="156">
        <v>2</v>
      </c>
      <c r="D20" s="156">
        <v>2</v>
      </c>
      <c r="E20" s="156">
        <v>2</v>
      </c>
      <c r="F20" s="156">
        <v>2</v>
      </c>
      <c r="G20" s="156">
        <v>2</v>
      </c>
      <c r="H20" s="156">
        <v>2</v>
      </c>
      <c r="I20" s="156">
        <v>2</v>
      </c>
      <c r="J20" s="156">
        <v>2</v>
      </c>
      <c r="K20" s="156">
        <v>2</v>
      </c>
      <c r="L20" s="156">
        <v>2</v>
      </c>
      <c r="M20" s="156">
        <v>2</v>
      </c>
      <c r="N20" s="156">
        <v>2</v>
      </c>
      <c r="O20" s="156">
        <v>2</v>
      </c>
      <c r="P20" s="156">
        <v>2</v>
      </c>
      <c r="Q20" s="156">
        <v>2</v>
      </c>
      <c r="R20" s="156">
        <v>2</v>
      </c>
      <c r="S20" s="156">
        <v>2</v>
      </c>
      <c r="T20" s="156">
        <v>2</v>
      </c>
      <c r="U20" s="156">
        <v>2</v>
      </c>
      <c r="V20" s="159">
        <f t="shared" si="0"/>
        <v>40</v>
      </c>
    </row>
    <row r="21" spans="1:22" x14ac:dyDescent="0.25">
      <c r="A21" s="65" t="s">
        <v>120</v>
      </c>
      <c r="B21" s="156">
        <v>0</v>
      </c>
      <c r="C21" s="156">
        <v>0</v>
      </c>
      <c r="D21" s="156">
        <v>1</v>
      </c>
      <c r="E21" s="156">
        <v>0</v>
      </c>
      <c r="F21" s="156">
        <v>0</v>
      </c>
      <c r="G21" s="156">
        <v>0</v>
      </c>
      <c r="H21" s="156">
        <v>1</v>
      </c>
      <c r="I21" s="156">
        <v>0</v>
      </c>
      <c r="J21" s="156">
        <v>0</v>
      </c>
      <c r="K21" s="156">
        <v>0</v>
      </c>
      <c r="L21" s="156">
        <v>1</v>
      </c>
      <c r="M21" s="156">
        <v>0</v>
      </c>
      <c r="N21" s="156">
        <v>0</v>
      </c>
      <c r="O21" s="156">
        <v>1</v>
      </c>
      <c r="P21" s="156">
        <v>0</v>
      </c>
      <c r="Q21" s="156">
        <v>0</v>
      </c>
      <c r="R21" s="156">
        <v>0</v>
      </c>
      <c r="S21" s="156">
        <v>1</v>
      </c>
      <c r="T21" s="156">
        <v>0</v>
      </c>
      <c r="U21" s="156">
        <v>0</v>
      </c>
      <c r="V21" s="159">
        <f t="shared" si="0"/>
        <v>5</v>
      </c>
    </row>
    <row r="22" spans="1:22" x14ac:dyDescent="0.25">
      <c r="A22" s="65" t="s">
        <v>122</v>
      </c>
      <c r="B22" s="156">
        <v>0</v>
      </c>
      <c r="C22" s="156">
        <v>0</v>
      </c>
      <c r="D22" s="156">
        <v>0</v>
      </c>
      <c r="E22" s="156">
        <v>0</v>
      </c>
      <c r="F22" s="156">
        <v>0</v>
      </c>
      <c r="G22" s="156">
        <v>0</v>
      </c>
      <c r="H22" s="156">
        <v>0</v>
      </c>
      <c r="I22" s="156">
        <v>0</v>
      </c>
      <c r="J22" s="156">
        <v>0</v>
      </c>
      <c r="K22" s="156">
        <v>0</v>
      </c>
      <c r="L22" s="156">
        <v>0</v>
      </c>
      <c r="M22" s="156">
        <v>0</v>
      </c>
      <c r="N22" s="156">
        <v>0</v>
      </c>
      <c r="O22" s="156">
        <v>0</v>
      </c>
      <c r="P22" s="156">
        <v>0</v>
      </c>
      <c r="Q22" s="156">
        <v>0</v>
      </c>
      <c r="R22" s="156">
        <v>0</v>
      </c>
      <c r="S22" s="156">
        <v>0</v>
      </c>
      <c r="T22" s="156">
        <v>0</v>
      </c>
      <c r="U22" s="156">
        <v>0</v>
      </c>
      <c r="V22" s="159">
        <f t="shared" si="0"/>
        <v>0</v>
      </c>
    </row>
    <row r="23" spans="1:22" x14ac:dyDescent="0.25">
      <c r="A23" s="65" t="s">
        <v>136</v>
      </c>
      <c r="B23" s="156">
        <v>1</v>
      </c>
      <c r="C23" s="156">
        <v>0</v>
      </c>
      <c r="D23" s="156">
        <v>1</v>
      </c>
      <c r="E23" s="156">
        <v>0</v>
      </c>
      <c r="F23" s="156">
        <v>1</v>
      </c>
      <c r="G23" s="156">
        <v>0</v>
      </c>
      <c r="H23" s="156">
        <v>1</v>
      </c>
      <c r="I23" s="156">
        <v>0</v>
      </c>
      <c r="J23" s="156">
        <v>0</v>
      </c>
      <c r="K23" s="156">
        <v>1</v>
      </c>
      <c r="L23" s="156">
        <v>0</v>
      </c>
      <c r="M23" s="156">
        <v>0</v>
      </c>
      <c r="N23" s="156">
        <v>1</v>
      </c>
      <c r="O23" s="156">
        <v>0</v>
      </c>
      <c r="P23" s="156">
        <v>0</v>
      </c>
      <c r="Q23" s="156">
        <v>1</v>
      </c>
      <c r="R23" s="156">
        <v>0</v>
      </c>
      <c r="S23" s="156">
        <v>0</v>
      </c>
      <c r="T23" s="156">
        <v>1</v>
      </c>
      <c r="U23" s="156">
        <v>0</v>
      </c>
      <c r="V23" s="159">
        <f t="shared" si="0"/>
        <v>8</v>
      </c>
    </row>
    <row r="24" spans="1:22" x14ac:dyDescent="0.25">
      <c r="A24" s="65" t="s">
        <v>139</v>
      </c>
      <c r="B24" s="156">
        <v>1</v>
      </c>
      <c r="C24" s="156">
        <v>0</v>
      </c>
      <c r="D24" s="156">
        <v>0</v>
      </c>
      <c r="E24" s="156">
        <v>1</v>
      </c>
      <c r="F24" s="156">
        <v>0</v>
      </c>
      <c r="G24" s="156">
        <v>1</v>
      </c>
      <c r="H24" s="156">
        <v>0</v>
      </c>
      <c r="I24" s="156">
        <v>1</v>
      </c>
      <c r="J24" s="156">
        <v>0</v>
      </c>
      <c r="K24" s="156">
        <v>0</v>
      </c>
      <c r="L24" s="156">
        <v>0</v>
      </c>
      <c r="M24" s="156">
        <v>0</v>
      </c>
      <c r="N24" s="156">
        <v>0</v>
      </c>
      <c r="O24" s="156">
        <v>0</v>
      </c>
      <c r="P24" s="156">
        <v>0</v>
      </c>
      <c r="Q24" s="156">
        <v>0</v>
      </c>
      <c r="R24" s="156">
        <v>0</v>
      </c>
      <c r="S24" s="156">
        <v>0</v>
      </c>
      <c r="T24" s="156">
        <v>0</v>
      </c>
      <c r="U24" s="156">
        <v>0</v>
      </c>
      <c r="V24" s="159">
        <f t="shared" si="0"/>
        <v>4</v>
      </c>
    </row>
    <row r="25" spans="1:22" x14ac:dyDescent="0.25">
      <c r="A25" s="65" t="s">
        <v>137</v>
      </c>
      <c r="B25" s="156">
        <v>0</v>
      </c>
      <c r="C25" s="156">
        <v>0</v>
      </c>
      <c r="D25" s="156">
        <v>0</v>
      </c>
      <c r="E25" s="156">
        <v>0</v>
      </c>
      <c r="F25" s="156">
        <v>0</v>
      </c>
      <c r="G25" s="156">
        <v>0</v>
      </c>
      <c r="H25" s="156">
        <v>0</v>
      </c>
      <c r="I25" s="156">
        <v>0</v>
      </c>
      <c r="J25" s="156">
        <v>0</v>
      </c>
      <c r="K25" s="156">
        <v>0</v>
      </c>
      <c r="L25" s="156">
        <v>0</v>
      </c>
      <c r="M25" s="156">
        <v>0</v>
      </c>
      <c r="N25" s="156">
        <v>0</v>
      </c>
      <c r="O25" s="156">
        <v>0</v>
      </c>
      <c r="P25" s="156">
        <v>0</v>
      </c>
      <c r="Q25" s="156">
        <v>0</v>
      </c>
      <c r="R25" s="156">
        <v>0</v>
      </c>
      <c r="S25" s="156">
        <v>0</v>
      </c>
      <c r="T25" s="156">
        <v>0</v>
      </c>
      <c r="U25" s="156">
        <v>0</v>
      </c>
      <c r="V25" s="159">
        <f t="shared" si="0"/>
        <v>0</v>
      </c>
    </row>
    <row r="26" spans="1:22" x14ac:dyDescent="0.25">
      <c r="A26" s="65" t="s">
        <v>133</v>
      </c>
      <c r="B26" s="156">
        <v>0</v>
      </c>
      <c r="C26" s="156">
        <v>1</v>
      </c>
      <c r="D26" s="156">
        <v>1</v>
      </c>
      <c r="E26" s="156">
        <v>1</v>
      </c>
      <c r="F26" s="156">
        <v>0</v>
      </c>
      <c r="G26" s="156">
        <v>1</v>
      </c>
      <c r="H26" s="156">
        <v>1</v>
      </c>
      <c r="I26" s="156">
        <v>1</v>
      </c>
      <c r="J26" s="156">
        <v>1</v>
      </c>
      <c r="K26" s="156">
        <v>0</v>
      </c>
      <c r="L26" s="156">
        <v>1</v>
      </c>
      <c r="M26" s="156">
        <v>1</v>
      </c>
      <c r="N26" s="156">
        <v>1</v>
      </c>
      <c r="O26" s="156">
        <v>1</v>
      </c>
      <c r="P26" s="156">
        <v>1</v>
      </c>
      <c r="Q26" s="156">
        <v>0</v>
      </c>
      <c r="R26" s="156">
        <v>1</v>
      </c>
      <c r="S26" s="156">
        <v>1</v>
      </c>
      <c r="T26" s="156">
        <v>1</v>
      </c>
      <c r="U26" s="156">
        <v>1</v>
      </c>
      <c r="V26" s="159">
        <f t="shared" si="0"/>
        <v>16</v>
      </c>
    </row>
    <row r="27" spans="1:22" x14ac:dyDescent="0.25">
      <c r="A27" s="65" t="s">
        <v>101</v>
      </c>
      <c r="B27" s="156">
        <v>1</v>
      </c>
      <c r="C27" s="156">
        <v>0</v>
      </c>
      <c r="D27" s="156">
        <v>0</v>
      </c>
      <c r="E27" s="156">
        <v>0</v>
      </c>
      <c r="F27" s="156">
        <v>1</v>
      </c>
      <c r="G27" s="156">
        <v>0</v>
      </c>
      <c r="H27" s="156">
        <v>0</v>
      </c>
      <c r="I27" s="156">
        <v>0</v>
      </c>
      <c r="J27" s="156">
        <v>0</v>
      </c>
      <c r="K27" s="156">
        <v>1</v>
      </c>
      <c r="L27" s="156">
        <v>0</v>
      </c>
      <c r="M27" s="156">
        <v>0</v>
      </c>
      <c r="N27" s="156">
        <v>0</v>
      </c>
      <c r="O27" s="156">
        <v>0</v>
      </c>
      <c r="P27" s="156">
        <v>0</v>
      </c>
      <c r="Q27" s="156">
        <v>1</v>
      </c>
      <c r="R27" s="156">
        <v>0</v>
      </c>
      <c r="S27" s="156">
        <v>0</v>
      </c>
      <c r="T27" s="156">
        <v>0</v>
      </c>
      <c r="U27" s="156">
        <v>0</v>
      </c>
      <c r="V27" s="159">
        <f t="shared" si="0"/>
        <v>4</v>
      </c>
    </row>
    <row r="29" spans="1:22" x14ac:dyDescent="0.25">
      <c r="A29" s="158" t="s">
        <v>185</v>
      </c>
      <c r="B29" t="s">
        <v>187</v>
      </c>
    </row>
    <row r="30" spans="1:22" x14ac:dyDescent="0.25">
      <c r="B30" t="s">
        <v>190</v>
      </c>
    </row>
    <row r="31" spans="1:22" x14ac:dyDescent="0.25">
      <c r="C31" t="s">
        <v>189</v>
      </c>
    </row>
    <row r="32" spans="1:22" x14ac:dyDescent="0.25">
      <c r="C32" t="s">
        <v>194</v>
      </c>
    </row>
    <row r="33" spans="1:22" ht="15.75" thickBot="1" x14ac:dyDescent="0.3"/>
    <row r="34" spans="1:22" x14ac:dyDescent="0.25">
      <c r="A34" s="264" t="s">
        <v>193</v>
      </c>
      <c r="B34" s="265"/>
      <c r="C34" s="265"/>
      <c r="D34" s="265"/>
      <c r="E34" s="265"/>
      <c r="F34" s="265"/>
      <c r="G34" s="265"/>
      <c r="H34" s="265"/>
      <c r="I34" s="265"/>
      <c r="J34" s="265"/>
      <c r="K34" s="265"/>
      <c r="L34" s="265"/>
      <c r="M34" s="265"/>
      <c r="N34" s="265"/>
      <c r="O34" s="265"/>
      <c r="P34" s="265"/>
      <c r="Q34" s="265"/>
      <c r="R34" s="265"/>
      <c r="S34" s="265"/>
      <c r="T34" s="265"/>
      <c r="U34" s="265"/>
      <c r="V34" s="266"/>
    </row>
    <row r="35" spans="1:22" ht="15.75" thickBot="1" x14ac:dyDescent="0.3">
      <c r="A35" s="267"/>
      <c r="B35" s="268"/>
      <c r="C35" s="268"/>
      <c r="D35" s="268"/>
      <c r="E35" s="268"/>
      <c r="F35" s="268"/>
      <c r="G35" s="268"/>
      <c r="H35" s="268"/>
      <c r="I35" s="268"/>
      <c r="J35" s="268"/>
      <c r="K35" s="268"/>
      <c r="L35" s="268"/>
      <c r="M35" s="268"/>
      <c r="N35" s="268"/>
      <c r="O35" s="268"/>
      <c r="P35" s="268"/>
      <c r="Q35" s="268"/>
      <c r="R35" s="268"/>
      <c r="S35" s="268"/>
      <c r="T35" s="268"/>
      <c r="U35" s="268"/>
      <c r="V35" s="269"/>
    </row>
  </sheetData>
  <mergeCells count="4">
    <mergeCell ref="A2:A3"/>
    <mergeCell ref="V2:V3"/>
    <mergeCell ref="B2:U2"/>
    <mergeCell ref="A34:V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8"/>
  <sheetViews>
    <sheetView workbookViewId="0">
      <selection activeCell="L13" sqref="L13"/>
    </sheetView>
  </sheetViews>
  <sheetFormatPr defaultRowHeight="15" x14ac:dyDescent="0.25"/>
  <cols>
    <col min="1" max="1" width="3.7109375" customWidth="1"/>
    <col min="2" max="2" width="11.85546875" bestFit="1" customWidth="1"/>
    <col min="4" max="4" width="3.42578125" customWidth="1"/>
    <col min="5" max="5" width="2.42578125" customWidth="1"/>
    <col min="6" max="6" width="4" customWidth="1"/>
    <col min="10" max="10" width="10.5703125" customWidth="1"/>
    <col min="11" max="11" width="12.28515625" bestFit="1" customWidth="1"/>
    <col min="14" max="14" width="3.42578125" customWidth="1"/>
  </cols>
  <sheetData>
    <row r="1" spans="1:14" ht="15.75" thickBot="1" x14ac:dyDescent="0.3">
      <c r="A1" s="87"/>
      <c r="B1" s="87"/>
      <c r="C1" s="87"/>
      <c r="D1" s="87"/>
      <c r="E1" s="87"/>
      <c r="F1" s="87"/>
      <c r="G1" s="87"/>
      <c r="H1" s="87"/>
      <c r="I1" s="87"/>
      <c r="J1" s="87"/>
      <c r="K1" s="87"/>
      <c r="L1" s="87"/>
      <c r="M1" s="87"/>
      <c r="N1" s="87"/>
    </row>
    <row r="2" spans="1:14" x14ac:dyDescent="0.25">
      <c r="A2" s="87"/>
      <c r="B2" s="73" t="s">
        <v>73</v>
      </c>
      <c r="C2" s="74">
        <v>190</v>
      </c>
      <c r="D2" s="75" t="s">
        <v>77</v>
      </c>
      <c r="E2" s="76"/>
      <c r="F2" s="76"/>
      <c r="G2" s="77" t="s">
        <v>74</v>
      </c>
      <c r="H2" s="78">
        <f>C2/2.2</f>
        <v>86.36363636363636</v>
      </c>
      <c r="I2" s="88"/>
      <c r="J2" s="73" t="s">
        <v>80</v>
      </c>
      <c r="K2" s="85" t="s">
        <v>81</v>
      </c>
      <c r="L2" s="88"/>
      <c r="M2" s="89"/>
      <c r="N2" s="87"/>
    </row>
    <row r="3" spans="1:14" ht="15.75" thickBot="1" x14ac:dyDescent="0.3">
      <c r="A3" s="87"/>
      <c r="B3" s="79" t="s">
        <v>75</v>
      </c>
      <c r="C3" s="70">
        <v>5</v>
      </c>
      <c r="D3" s="65" t="s">
        <v>78</v>
      </c>
      <c r="E3" s="65" t="s">
        <v>79</v>
      </c>
      <c r="F3" s="70">
        <v>10</v>
      </c>
      <c r="G3" s="66" t="s">
        <v>76</v>
      </c>
      <c r="H3" s="80">
        <f>((C3*12)*2.54)+(F3*2.54)</f>
        <v>177.8</v>
      </c>
      <c r="I3" s="71"/>
      <c r="J3" s="86">
        <f>66.5+(13.75*H2)+(5.003*H3)-(6.775*C4)</f>
        <v>1737.0334000000003</v>
      </c>
      <c r="K3" s="68">
        <f>655.1+(9.536*H2)+(1.85*H3)-(4.676*C4)</f>
        <v>1527.0336363636363</v>
      </c>
      <c r="L3" s="71"/>
      <c r="M3" s="90"/>
      <c r="N3" s="87"/>
    </row>
    <row r="4" spans="1:14" ht="15.75" thickBot="1" x14ac:dyDescent="0.3">
      <c r="A4" s="87"/>
      <c r="B4" s="81" t="s">
        <v>82</v>
      </c>
      <c r="C4" s="82">
        <v>60</v>
      </c>
      <c r="D4" s="83"/>
      <c r="E4" s="83"/>
      <c r="F4" s="83"/>
      <c r="G4" s="83"/>
      <c r="H4" s="84"/>
      <c r="I4" s="71"/>
      <c r="J4" s="71"/>
      <c r="K4" s="71"/>
      <c r="L4" s="71"/>
      <c r="M4" s="91"/>
      <c r="N4" s="87"/>
    </row>
    <row r="5" spans="1:14" x14ac:dyDescent="0.25">
      <c r="A5" s="87"/>
      <c r="B5" s="92"/>
      <c r="C5" s="71"/>
      <c r="D5" s="71"/>
      <c r="E5" s="71"/>
      <c r="F5" s="71"/>
      <c r="G5" s="71"/>
      <c r="H5" s="71"/>
      <c r="I5" s="71"/>
      <c r="J5" s="71"/>
      <c r="K5" s="71"/>
      <c r="L5" s="71"/>
      <c r="M5" s="91"/>
      <c r="N5" s="87"/>
    </row>
    <row r="6" spans="1:14" ht="43.5" customHeight="1" x14ac:dyDescent="0.25">
      <c r="A6" s="87"/>
      <c r="B6" s="233" t="s">
        <v>89</v>
      </c>
      <c r="C6" s="234"/>
      <c r="D6" s="234"/>
      <c r="E6" s="234"/>
      <c r="F6" s="234"/>
      <c r="G6" s="234"/>
      <c r="H6" s="234"/>
      <c r="I6" s="234"/>
      <c r="J6" s="234"/>
      <c r="K6" s="234"/>
      <c r="L6" s="234"/>
      <c r="M6" s="235"/>
      <c r="N6" s="87"/>
    </row>
    <row r="7" spans="1:14" ht="30" customHeight="1" x14ac:dyDescent="0.25">
      <c r="A7" s="87"/>
      <c r="B7" s="244" t="s">
        <v>90</v>
      </c>
      <c r="C7" s="245"/>
      <c r="D7" s="245"/>
      <c r="E7" s="245"/>
      <c r="F7" s="245"/>
      <c r="G7" s="245"/>
      <c r="H7" s="245"/>
      <c r="I7" s="245"/>
      <c r="J7" s="245"/>
      <c r="K7" s="245"/>
      <c r="L7" s="245"/>
      <c r="M7" s="246"/>
      <c r="N7" s="87"/>
    </row>
    <row r="8" spans="1:14" x14ac:dyDescent="0.25">
      <c r="A8" s="87"/>
      <c r="B8" s="92"/>
      <c r="C8" s="71"/>
      <c r="D8" s="71"/>
      <c r="E8" s="71"/>
      <c r="F8" s="71"/>
      <c r="G8" s="71"/>
      <c r="H8" s="71"/>
      <c r="I8" s="71"/>
      <c r="J8" s="71"/>
      <c r="K8" s="71"/>
      <c r="L8" s="71"/>
      <c r="M8" s="91"/>
      <c r="N8" s="87"/>
    </row>
    <row r="9" spans="1:14" ht="15.75" thickBot="1" x14ac:dyDescent="0.3">
      <c r="A9" s="87"/>
      <c r="B9" s="92"/>
      <c r="C9" s="71"/>
      <c r="D9" s="71"/>
      <c r="E9" s="71"/>
      <c r="F9" s="71"/>
      <c r="G9" s="71"/>
      <c r="H9" s="71"/>
      <c r="I9" s="72" t="s">
        <v>87</v>
      </c>
      <c r="J9" s="72" t="s">
        <v>88</v>
      </c>
      <c r="K9" s="71"/>
      <c r="L9" s="71"/>
      <c r="M9" s="91"/>
      <c r="N9" s="87"/>
    </row>
    <row r="10" spans="1:14" ht="21.75" customHeight="1" x14ac:dyDescent="0.25">
      <c r="A10" s="87"/>
      <c r="B10" s="236" t="s">
        <v>85</v>
      </c>
      <c r="C10" s="237"/>
      <c r="D10" s="237"/>
      <c r="E10" s="237"/>
      <c r="F10" s="237"/>
      <c r="G10" s="237"/>
      <c r="H10" s="237"/>
      <c r="I10" s="67">
        <f>$J$3*1.3</f>
        <v>2258.1434200000003</v>
      </c>
      <c r="J10" s="69">
        <f>$K$3*1.3</f>
        <v>1985.1437272727273</v>
      </c>
      <c r="K10" s="71"/>
      <c r="L10" s="71"/>
      <c r="M10" s="91"/>
      <c r="N10" s="87"/>
    </row>
    <row r="11" spans="1:14" ht="33" customHeight="1" thickBot="1" x14ac:dyDescent="0.3">
      <c r="A11" s="87"/>
      <c r="B11" s="238" t="s">
        <v>86</v>
      </c>
      <c r="C11" s="239"/>
      <c r="D11" s="239"/>
      <c r="E11" s="239"/>
      <c r="F11" s="239"/>
      <c r="G11" s="239"/>
      <c r="H11" s="239"/>
      <c r="I11" s="97">
        <f>$J$3*1.6</f>
        <v>2779.2534400000004</v>
      </c>
      <c r="J11" s="98">
        <f>$K$3*1.5</f>
        <v>2290.5504545454546</v>
      </c>
      <c r="K11" s="71"/>
      <c r="L11" s="71"/>
      <c r="M11" s="91"/>
      <c r="N11" s="87"/>
    </row>
    <row r="12" spans="1:14" ht="52.5" customHeight="1" thickBot="1" x14ac:dyDescent="0.3">
      <c r="A12" s="87"/>
      <c r="B12" s="240" t="s">
        <v>83</v>
      </c>
      <c r="C12" s="241"/>
      <c r="D12" s="241"/>
      <c r="E12" s="241"/>
      <c r="F12" s="241"/>
      <c r="G12" s="241"/>
      <c r="H12" s="241"/>
      <c r="I12" s="101">
        <f>$J$3*1.7</f>
        <v>2952.9567800000004</v>
      </c>
      <c r="J12" s="102">
        <f>$K$3*1.6</f>
        <v>2443.2538181818181</v>
      </c>
      <c r="K12" s="71"/>
      <c r="L12" s="71"/>
      <c r="M12" s="91"/>
      <c r="N12" s="87"/>
    </row>
    <row r="13" spans="1:14" ht="66.75" customHeight="1" thickBot="1" x14ac:dyDescent="0.3">
      <c r="A13" s="87"/>
      <c r="B13" s="242" t="s">
        <v>84</v>
      </c>
      <c r="C13" s="243"/>
      <c r="D13" s="243"/>
      <c r="E13" s="243"/>
      <c r="F13" s="243"/>
      <c r="G13" s="243"/>
      <c r="H13" s="243"/>
      <c r="I13" s="99">
        <f>$J$3*2.1</f>
        <v>3647.7701400000005</v>
      </c>
      <c r="J13" s="100">
        <f>$K$3*1.9</f>
        <v>2901.3639090909087</v>
      </c>
      <c r="K13" s="71"/>
      <c r="L13" s="71"/>
      <c r="M13" s="91"/>
      <c r="N13" s="87"/>
    </row>
    <row r="14" spans="1:14" x14ac:dyDescent="0.25">
      <c r="A14" s="87"/>
      <c r="B14" s="92"/>
      <c r="C14" s="71"/>
      <c r="D14" s="71"/>
      <c r="E14" s="71"/>
      <c r="F14" s="71"/>
      <c r="G14" s="71"/>
      <c r="H14" s="71"/>
      <c r="I14" s="71"/>
      <c r="J14" s="71"/>
      <c r="K14" s="71"/>
      <c r="L14" s="71"/>
      <c r="M14" s="91"/>
      <c r="N14" s="87"/>
    </row>
    <row r="15" spans="1:14" x14ac:dyDescent="0.25">
      <c r="A15" s="87"/>
      <c r="B15" s="92" t="s">
        <v>91</v>
      </c>
      <c r="C15" s="93" t="s">
        <v>92</v>
      </c>
      <c r="D15" s="71"/>
      <c r="E15" s="71"/>
      <c r="F15" s="71"/>
      <c r="G15" s="71"/>
      <c r="H15" s="71"/>
      <c r="I15" s="71"/>
      <c r="J15" s="71"/>
      <c r="K15" s="71"/>
      <c r="L15" s="71"/>
      <c r="M15" s="91"/>
      <c r="N15" s="87"/>
    </row>
    <row r="16" spans="1:14" x14ac:dyDescent="0.25">
      <c r="A16" s="87"/>
      <c r="B16" s="92"/>
      <c r="C16" s="71"/>
      <c r="D16" s="71"/>
      <c r="E16" s="71"/>
      <c r="F16" s="71"/>
      <c r="G16" s="71"/>
      <c r="H16" s="71"/>
      <c r="I16" s="71"/>
      <c r="J16" s="71"/>
      <c r="K16" s="71"/>
      <c r="L16" s="71"/>
      <c r="M16" s="91"/>
      <c r="N16" s="87"/>
    </row>
    <row r="17" spans="1:14" ht="15.75" thickBot="1" x14ac:dyDescent="0.3">
      <c r="A17" s="87"/>
      <c r="B17" s="94" t="s">
        <v>93</v>
      </c>
      <c r="C17" s="95" t="s">
        <v>94</v>
      </c>
      <c r="D17" s="95"/>
      <c r="E17" s="95"/>
      <c r="F17" s="95"/>
      <c r="G17" s="95"/>
      <c r="H17" s="95"/>
      <c r="I17" s="95"/>
      <c r="J17" s="95"/>
      <c r="K17" s="95"/>
      <c r="L17" s="95"/>
      <c r="M17" s="96"/>
      <c r="N17" s="87"/>
    </row>
    <row r="18" spans="1:14" x14ac:dyDescent="0.25">
      <c r="A18" s="87"/>
      <c r="B18" s="87"/>
      <c r="C18" s="87"/>
      <c r="D18" s="87"/>
      <c r="E18" s="87"/>
      <c r="F18" s="87"/>
      <c r="G18" s="87"/>
      <c r="H18" s="87"/>
      <c r="I18" s="87"/>
      <c r="J18" s="87"/>
      <c r="K18" s="87"/>
      <c r="L18" s="87"/>
      <c r="M18" s="87"/>
      <c r="N18" s="87"/>
    </row>
  </sheetData>
  <sheetProtection algorithmName="SHA-512" hashValue="gII4uQygEZml2LmexihKoJtqaXiGE3g4nQMXxQpaur92Ox636eqfDVneDtHZgR7LXXJzj6AMVht3tjHfx5XUiA==" saltValue="tClj/atFL1x8KVQhSpkltg==" spinCount="100000" sheet="1" objects="1" scenarios="1" formatCells="0" formatColumns="0" formatRows="0" insertColumns="0" insertRows="0" insertHyperlinks="0" deleteColumns="0" deleteRows="0"/>
  <mergeCells count="6">
    <mergeCell ref="B6:M6"/>
    <mergeCell ref="B10:H10"/>
    <mergeCell ref="B11:H11"/>
    <mergeCell ref="B12:H12"/>
    <mergeCell ref="B13:H13"/>
    <mergeCell ref="B7:M7"/>
  </mergeCells>
  <hyperlinks>
    <hyperlink ref="C15" r:id="rId1" xr:uid="{00000000-0004-0000-0500-000000000000}"/>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Mountain House</vt:lpstr>
      <vt:lpstr>Daily</vt:lpstr>
      <vt:lpstr>Shopping list Calculator</vt:lpstr>
      <vt:lpstr>Prefer</vt:lpstr>
      <vt:lpstr>Metabolic 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Todd</dc:creator>
  <cp:lastModifiedBy>Lawrence Todd</cp:lastModifiedBy>
  <cp:lastPrinted>2019-07-19T03:32:14Z</cp:lastPrinted>
  <dcterms:created xsi:type="dcterms:W3CDTF">2013-10-07T14:17:25Z</dcterms:created>
  <dcterms:modified xsi:type="dcterms:W3CDTF">2020-07-10T00:16:01Z</dcterms:modified>
</cp:coreProperties>
</file>